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" windowWidth="11355" windowHeight="11505"/>
  </bookViews>
  <sheets>
    <sheet name="Data" sheetId="9" r:id="rId1"/>
    <sheet name="XY Chart" sheetId="10" r:id="rId2"/>
    <sheet name="XY Chart Trendline" sheetId="11" r:id="rId3"/>
    <sheet name="Trendline Actual R Squared" sheetId="12" r:id="rId4"/>
    <sheet name="Formulas Actual R Squared" sheetId="13" r:id="rId5"/>
    <sheet name="Setup For Solver Fit" sheetId="15" r:id="rId6"/>
    <sheet name="Setup Formulas For Solver Fit" sheetId="16" r:id="rId7"/>
    <sheet name="Solver Exponential Fit Results" sheetId="14" r:id="rId8"/>
    <sheet name="Chart Comparison of Fit" sheetId="18" r:id="rId9"/>
    <sheet name="Comparison of Ratios" sheetId="17" r:id="rId10"/>
    <sheet name="Trendline Ln Y vs X" sheetId="7" r:id="rId11"/>
  </sheets>
  <definedNames>
    <definedName name="_xlnm.Print_Area" localSheetId="7">'Solver Exponential Fit Results'!$A$1:$I$32</definedName>
    <definedName name="_xlnm.Print_Area" localSheetId="1">'XY Chart'!$A$1:$I$18</definedName>
    <definedName name="solver_adj" localSheetId="5" hidden="1">'Setup For Solver Fit'!$E$2:$F$2</definedName>
    <definedName name="solver_adj" localSheetId="6" hidden="1">'Setup Formulas For Solver Fit'!$E$2:$F$2</definedName>
    <definedName name="solver_adj" localSheetId="7" hidden="1">'Solver Exponential Fit Results'!$E$2:$F$2</definedName>
    <definedName name="solver_cvg" localSheetId="5" hidden="1">0.0001</definedName>
    <definedName name="solver_cvg" localSheetId="6" hidden="1">0.0001</definedName>
    <definedName name="solver_cvg" localSheetId="7" hidden="1">0.0001</definedName>
    <definedName name="solver_drv" localSheetId="5" hidden="1">1</definedName>
    <definedName name="solver_drv" localSheetId="6" hidden="1">1</definedName>
    <definedName name="solver_drv" localSheetId="7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st" localSheetId="5" hidden="1">1</definedName>
    <definedName name="solver_est" localSheetId="6" hidden="1">1</definedName>
    <definedName name="solver_est" localSheetId="7" hidden="1">1</definedName>
    <definedName name="solver_itr" localSheetId="5" hidden="1">2147483647</definedName>
    <definedName name="solver_itr" localSheetId="6" hidden="1">2147483647</definedName>
    <definedName name="solver_itr" localSheetId="7" hidden="1">2147483647</definedName>
    <definedName name="solver_mip" localSheetId="5" hidden="1">2147483647</definedName>
    <definedName name="solver_mip" localSheetId="6" hidden="1">2147483647</definedName>
    <definedName name="solver_mip" localSheetId="7" hidden="1">2147483647</definedName>
    <definedName name="solver_mni" localSheetId="5" hidden="1">30</definedName>
    <definedName name="solver_mni" localSheetId="6" hidden="1">30</definedName>
    <definedName name="solver_mni" localSheetId="7" hidden="1">30</definedName>
    <definedName name="solver_mrt" localSheetId="5" hidden="1">0.075</definedName>
    <definedName name="solver_mrt" localSheetId="6" hidden="1">0.075</definedName>
    <definedName name="solver_mrt" localSheetId="7" hidden="1">0.075</definedName>
    <definedName name="solver_msl" localSheetId="5" hidden="1">2</definedName>
    <definedName name="solver_msl" localSheetId="6" hidden="1">2</definedName>
    <definedName name="solver_msl" localSheetId="7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od" localSheetId="5" hidden="1">2147483647</definedName>
    <definedName name="solver_nod" localSheetId="6" hidden="1">2147483647</definedName>
    <definedName name="solver_nod" localSheetId="7" hidden="1">2147483647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wt" localSheetId="5" hidden="1">1</definedName>
    <definedName name="solver_nwt" localSheetId="6" hidden="1">1</definedName>
    <definedName name="solver_nwt" localSheetId="7" hidden="1">1</definedName>
    <definedName name="solver_opt" localSheetId="5" hidden="1">'Setup For Solver Fit'!$F$6</definedName>
    <definedName name="solver_opt" localSheetId="6" hidden="1">'Setup Formulas For Solver Fit'!$F$6</definedName>
    <definedName name="solver_opt" localSheetId="7" hidden="1">'Solver Exponential Fit Results'!$F$6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rbv" localSheetId="5" hidden="1">1</definedName>
    <definedName name="solver_rbv" localSheetId="6" hidden="1">1</definedName>
    <definedName name="solver_rbv" localSheetId="7" hidden="1">1</definedName>
    <definedName name="solver_rlx" localSheetId="5" hidden="1">2</definedName>
    <definedName name="solver_rlx" localSheetId="6" hidden="1">2</definedName>
    <definedName name="solver_rlx" localSheetId="7" hidden="1">2</definedName>
    <definedName name="solver_rsd" localSheetId="5" hidden="1">0</definedName>
    <definedName name="solver_rsd" localSheetId="6" hidden="1">0</definedName>
    <definedName name="solver_rsd" localSheetId="7" hidden="1">0</definedName>
    <definedName name="solver_scl" localSheetId="5" hidden="1">1</definedName>
    <definedName name="solver_scl" localSheetId="6" hidden="1">1</definedName>
    <definedName name="solver_scl" localSheetId="7" hidden="1">1</definedName>
    <definedName name="solver_sho" localSheetId="5" hidden="1">2</definedName>
    <definedName name="solver_sho" localSheetId="6" hidden="1">2</definedName>
    <definedName name="solver_sho" localSheetId="7" hidden="1">2</definedName>
    <definedName name="solver_ssz" localSheetId="5" hidden="1">100</definedName>
    <definedName name="solver_ssz" localSheetId="6" hidden="1">100</definedName>
    <definedName name="solver_ssz" localSheetId="7" hidden="1">100</definedName>
    <definedName name="solver_tim" localSheetId="5" hidden="1">2147483647</definedName>
    <definedName name="solver_tim" localSheetId="6" hidden="1">2147483647</definedName>
    <definedName name="solver_tim" localSheetId="7" hidden="1">2147483647</definedName>
    <definedName name="solver_tol" localSheetId="5" hidden="1">0.01</definedName>
    <definedName name="solver_tol" localSheetId="6" hidden="1">0.01</definedName>
    <definedName name="solver_tol" localSheetId="7" hidden="1">0.01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er" localSheetId="5" hidden="1">3</definedName>
    <definedName name="solver_ver" localSheetId="6" hidden="1">3</definedName>
    <definedName name="solver_ver" localSheetId="7" hidden="1">3</definedName>
  </definedNames>
  <calcPr calcId="144525"/>
</workbook>
</file>

<file path=xl/calcChain.xml><?xml version="1.0" encoding="utf-8"?>
<calcChain xmlns="http://schemas.openxmlformats.org/spreadsheetml/2006/main">
  <c r="H35" i="7" l="1"/>
  <c r="C19" i="17"/>
  <c r="F10" i="12"/>
  <c r="I6" i="17" l="1"/>
  <c r="I7" i="17"/>
  <c r="I8" i="17"/>
  <c r="I9" i="17"/>
  <c r="I10" i="17"/>
  <c r="I11" i="17"/>
  <c r="I12" i="17"/>
  <c r="I13" i="17"/>
  <c r="I5" i="17"/>
  <c r="F6" i="17"/>
  <c r="F7" i="17"/>
  <c r="F8" i="17"/>
  <c r="F9" i="17"/>
  <c r="F10" i="17"/>
  <c r="F11" i="17"/>
  <c r="F12" i="17"/>
  <c r="F13" i="17"/>
  <c r="F5" i="17"/>
  <c r="C17" i="17"/>
  <c r="C15" i="17"/>
  <c r="C6" i="17"/>
  <c r="C7" i="17"/>
  <c r="C8" i="17"/>
  <c r="C9" i="17"/>
  <c r="C10" i="17"/>
  <c r="C11" i="17"/>
  <c r="C12" i="17"/>
  <c r="C13" i="17"/>
  <c r="C5" i="17"/>
  <c r="B20" i="16"/>
  <c r="B19" i="16"/>
  <c r="B20" i="15"/>
  <c r="B19" i="15"/>
  <c r="C13" i="15"/>
  <c r="C12" i="15"/>
  <c r="C11" i="15"/>
  <c r="C10" i="15"/>
  <c r="C9" i="15"/>
  <c r="C8" i="15"/>
  <c r="C7" i="15"/>
  <c r="C6" i="15"/>
  <c r="C5" i="15"/>
  <c r="F4" i="15"/>
  <c r="C4" i="15"/>
  <c r="C5" i="14"/>
  <c r="C6" i="14"/>
  <c r="C7" i="14"/>
  <c r="C8" i="14"/>
  <c r="C9" i="14"/>
  <c r="C10" i="14"/>
  <c r="C11" i="14"/>
  <c r="C12" i="14"/>
  <c r="C13" i="14"/>
  <c r="C4" i="14"/>
  <c r="B20" i="14"/>
  <c r="B19" i="14"/>
  <c r="F4" i="14"/>
  <c r="C25" i="13"/>
  <c r="C24" i="13"/>
  <c r="B25" i="13"/>
  <c r="B24" i="13"/>
  <c r="B23" i="13"/>
  <c r="B20" i="13"/>
  <c r="B19" i="13"/>
  <c r="C13" i="13"/>
  <c r="C12" i="13"/>
  <c r="C11" i="13"/>
  <c r="C10" i="13"/>
  <c r="C9" i="13"/>
  <c r="C8" i="13"/>
  <c r="C7" i="13"/>
  <c r="C6" i="13"/>
  <c r="C5" i="13"/>
  <c r="C4" i="13"/>
  <c r="C5" i="12"/>
  <c r="C6" i="12"/>
  <c r="C7" i="12"/>
  <c r="C8" i="12"/>
  <c r="C9" i="12"/>
  <c r="C10" i="12"/>
  <c r="C11" i="12"/>
  <c r="C12" i="12"/>
  <c r="C13" i="12"/>
  <c r="C4" i="12"/>
  <c r="B20" i="12"/>
  <c r="B19" i="12"/>
  <c r="F4" i="12"/>
  <c r="F6" i="15" l="1"/>
  <c r="F10" i="15" s="1"/>
  <c r="F6" i="14"/>
  <c r="F6" i="12"/>
  <c r="F5" i="12" s="1"/>
  <c r="F8" i="12" s="1"/>
  <c r="D5" i="7"/>
  <c r="D6" i="7"/>
  <c r="D7" i="7"/>
  <c r="D8" i="7"/>
  <c r="D9" i="7"/>
  <c r="D10" i="7"/>
  <c r="D11" i="7"/>
  <c r="D12" i="7"/>
  <c r="D13" i="7"/>
  <c r="D4" i="7"/>
  <c r="F5" i="15" l="1"/>
  <c r="F8" i="15" s="1"/>
  <c r="F5" i="14"/>
  <c r="F8" i="14" s="1"/>
  <c r="F10" i="14"/>
</calcChain>
</file>

<file path=xl/sharedStrings.xml><?xml version="1.0" encoding="utf-8"?>
<sst xmlns="http://schemas.openxmlformats.org/spreadsheetml/2006/main" count="172" uniqueCount="60">
  <si>
    <t>X</t>
  </si>
  <si>
    <t>Y</t>
  </si>
  <si>
    <t>Fitted Y</t>
  </si>
  <si>
    <t>Coeff c</t>
  </si>
  <si>
    <t>Ln(Y)</t>
  </si>
  <si>
    <t>Year</t>
  </si>
  <si>
    <t>Revenue</t>
  </si>
  <si>
    <t>$ Millions</t>
  </si>
  <si>
    <t>SS Total</t>
  </si>
  <si>
    <t>SS Residual</t>
  </si>
  <si>
    <t>SS Regression</t>
  </si>
  <si>
    <t>R Squared</t>
  </si>
  <si>
    <t>Exponential Trendline</t>
  </si>
  <si>
    <t>=COUNT(B4:B13)*VARP(B4:B13)</t>
  </si>
  <si>
    <t>Explained SS</t>
  </si>
  <si>
    <t>Total SS</t>
  </si>
  <si>
    <t>Explained SS / Total SS</t>
  </si>
  <si>
    <t>=SUMXMY2(B4:B13,C4:C13)</t>
  </si>
  <si>
    <t>rsq</t>
  </si>
  <si>
    <t>pearson</t>
  </si>
  <si>
    <t>correl</t>
  </si>
  <si>
    <t>Coeff b</t>
  </si>
  <si>
    <t>c*EXP(b*X)</t>
  </si>
  <si>
    <t>=$E$2*EXP($F$2*A4)</t>
  </si>
  <si>
    <t>=F4-F6</t>
  </si>
  <si>
    <t>=F5/F4</t>
  </si>
  <si>
    <t>=$E$2*EXP($F$2*A5)</t>
  </si>
  <si>
    <t>=$E$2*EXP($F$2*A6)</t>
  </si>
  <si>
    <t>=$E$2*EXP($F$2*A7)</t>
  </si>
  <si>
    <t>=$E$2*EXP($F$2*A8)</t>
  </si>
  <si>
    <t>=$E$2*EXP($F$2*A9)</t>
  </si>
  <si>
    <t>=$E$2*EXP($F$2*A10)</t>
  </si>
  <si>
    <t>=$E$2*EXP($F$2*A11)</t>
  </si>
  <si>
    <t>=$E$2*EXP($F$2*A12)</t>
  </si>
  <si>
    <t>=$E$2*EXP($F$2*A13)</t>
  </si>
  <si>
    <t>StDev(Residuals)</t>
  </si>
  <si>
    <t>=SQRT(F6/COUNT(B4:B13))</t>
  </si>
  <si>
    <t>Current/Previous</t>
  </si>
  <si>
    <t>Actual</t>
  </si>
  <si>
    <t>Trendline Exponential</t>
  </si>
  <si>
    <t>Solver Fit Exponential</t>
  </si>
  <si>
    <t>Trendline</t>
  </si>
  <si>
    <t>Solver</t>
  </si>
  <si>
    <t>Unexplained SS, SSD</t>
  </si>
  <si>
    <t>Average Ratio, 2 to 10</t>
  </si>
  <si>
    <t>Average Ratio, 3 to 10</t>
  </si>
  <si>
    <t>R^2=0.987, SD(Resid)=$446</t>
  </si>
  <si>
    <t>R^2=0.802, SD(Resid)=$1763</t>
  </si>
  <si>
    <t>Average Ratio, 8 to 10</t>
  </si>
  <si>
    <t>Y = c*EXP(b*X)</t>
  </si>
  <si>
    <t xml:space="preserve">Fit:  </t>
  </si>
  <si>
    <t>c = EXP(LN(c))</t>
  </si>
  <si>
    <t>LN(Y) = LN(c) + b*X</t>
  </si>
  <si>
    <t>LN(Y) = 4.0699 + 0.5694*X</t>
  </si>
  <si>
    <t>c = EXP(4.0699)</t>
  </si>
  <si>
    <t>c = 58.55</t>
  </si>
  <si>
    <t>b = 0.5694</t>
  </si>
  <si>
    <t>Data from Winston (2004)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</si>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</sst>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0.000"/>
    <numFmt numFmtId="168" formatCode="&quot;$&quot;#,##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7" fontId="0" fillId="0" borderId="0" xfId="0" applyNumberFormat="1"/>
    <xf numFmtId="168" fontId="0" fillId="0" borderId="0" xfId="0" applyNumberFormat="1"/>
    <xf numFmtId="3" fontId="0" fillId="0" borderId="0" xfId="0" applyNumberFormat="1"/>
    <xf numFmtId="0" fontId="0" fillId="0" borderId="0" xfId="0" quotePrefix="1"/>
    <xf numFmtId="3" fontId="0" fillId="0" borderId="0" xfId="0" quotePrefix="1" applyNumberFormat="1"/>
    <xf numFmtId="167" fontId="0" fillId="0" borderId="0" xfId="0" quotePrefix="1" applyNumberFormat="1"/>
    <xf numFmtId="0" fontId="0" fillId="0" borderId="0" xfId="0" applyAlignment="1">
      <alignment horizontal="right"/>
    </xf>
    <xf numFmtId="168" fontId="0" fillId="0" borderId="0" xfId="0" quotePrefix="1" applyNumberFormat="1"/>
    <xf numFmtId="0" fontId="0" fillId="0" borderId="0" xfId="0" quotePrefix="1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168" fontId="1" fillId="0" borderId="0" xfId="0" quotePrefix="1" applyNumberFormat="1" applyFont="1"/>
    <xf numFmtId="3" fontId="1" fillId="0" borderId="0" xfId="0" quotePrefix="1" applyNumberFormat="1" applyFont="1"/>
    <xf numFmtId="167" fontId="1" fillId="0" borderId="0" xfId="0" quotePrefix="1" applyNumberFormat="1" applyFont="1"/>
    <xf numFmtId="167" fontId="0" fillId="0" borderId="0" xfId="0" applyNumberFormat="1" applyAlignment="1">
      <alignment horizontal="center"/>
    </xf>
    <xf numFmtId="0" fontId="0" fillId="0" borderId="1" xfId="0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Cisco Annual Revenue, 1990-1999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'XY Chart'!$A$4:$A$13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'XY Chart'!$B$4:$B$13</c:f>
              <c:numCache>
                <c:formatCode>"$"#,##0</c:formatCode>
                <c:ptCount val="10"/>
                <c:pt idx="0">
                  <c:v>70</c:v>
                </c:pt>
                <c:pt idx="1">
                  <c:v>183</c:v>
                </c:pt>
                <c:pt idx="2">
                  <c:v>340</c:v>
                </c:pt>
                <c:pt idx="3">
                  <c:v>649</c:v>
                </c:pt>
                <c:pt idx="4">
                  <c:v>1243</c:v>
                </c:pt>
                <c:pt idx="5">
                  <c:v>1979</c:v>
                </c:pt>
                <c:pt idx="6">
                  <c:v>4096</c:v>
                </c:pt>
                <c:pt idx="7">
                  <c:v>6440</c:v>
                </c:pt>
                <c:pt idx="8">
                  <c:v>8459</c:v>
                </c:pt>
                <c:pt idx="9">
                  <c:v>12154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388096"/>
        <c:axId val="234410752"/>
      </c:scatterChart>
      <c:valAx>
        <c:axId val="234388096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4410752"/>
        <c:crosses val="autoZero"/>
        <c:crossBetween val="midCat"/>
      </c:valAx>
      <c:valAx>
        <c:axId val="234410752"/>
        <c:scaling>
          <c:orientation val="minMax"/>
          <c:max val="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Revenue, in Millions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34388096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Linear Fit</a:t>
            </a:r>
            <a:r>
              <a:rPr lang="en-US" sz="1200" baseline="0"/>
              <a:t> for </a:t>
            </a:r>
            <a:r>
              <a:rPr lang="en-US" sz="1200"/>
              <a:t>Ln(Y) vs X</a:t>
            </a:r>
          </a:p>
        </c:rich>
      </c:tx>
      <c:layout>
        <c:manualLayout>
          <c:xMode val="edge"/>
          <c:yMode val="edge"/>
          <c:x val="0.22907029478458049"/>
          <c:y val="3.4934497816593885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'Trendline Ln Y vs X'!$D$3</c:f>
              <c:strCache>
                <c:ptCount val="1"/>
                <c:pt idx="0">
                  <c:v>Ln(Y)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4514364275894084"/>
                  <c:y val="-2.767114809338789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Ln(y) = 0.5694x + 4.0699
R² = 0.9828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'Trendline Ln Y vs X'!$B$4:$B$13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'Trendline Ln Y vs X'!$D$4:$D$13</c:f>
              <c:numCache>
                <c:formatCode>General</c:formatCode>
                <c:ptCount val="10"/>
                <c:pt idx="0">
                  <c:v>4.2484952420493594</c:v>
                </c:pt>
                <c:pt idx="1">
                  <c:v>5.2094861528414214</c:v>
                </c:pt>
                <c:pt idx="2">
                  <c:v>5.8289456176102075</c:v>
                </c:pt>
                <c:pt idx="3">
                  <c:v>6.4754327167040904</c:v>
                </c:pt>
                <c:pt idx="4">
                  <c:v>7.1252830915107115</c:v>
                </c:pt>
                <c:pt idx="5">
                  <c:v>7.5903469456025654</c:v>
                </c:pt>
                <c:pt idx="6">
                  <c:v>8.317766166719343</c:v>
                </c:pt>
                <c:pt idx="7">
                  <c:v>8.7702838190983989</c:v>
                </c:pt>
                <c:pt idx="8">
                  <c:v>9.0429862423040142</c:v>
                </c:pt>
                <c:pt idx="9">
                  <c:v>9.4054136126953001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523072"/>
        <c:axId val="251524992"/>
      </c:scatterChart>
      <c:valAx>
        <c:axId val="251523072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X,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1524992"/>
        <c:crosses val="autoZero"/>
        <c:crossBetween val="midCat"/>
      </c:valAx>
      <c:valAx>
        <c:axId val="251524992"/>
        <c:scaling>
          <c:orientation val="minMax"/>
          <c:max val="1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Ln(Y), Ln(Revenue)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1523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Cisco Annual Revenue, 1990-1999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'XY Chart Trendline'!$A$4:$A$13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'XY Chart Trendline'!$B$4:$B$13</c:f>
              <c:numCache>
                <c:formatCode>"$"#,##0</c:formatCode>
                <c:ptCount val="10"/>
                <c:pt idx="0">
                  <c:v>70</c:v>
                </c:pt>
                <c:pt idx="1">
                  <c:v>183</c:v>
                </c:pt>
                <c:pt idx="2">
                  <c:v>340</c:v>
                </c:pt>
                <c:pt idx="3">
                  <c:v>649</c:v>
                </c:pt>
                <c:pt idx="4">
                  <c:v>1243</c:v>
                </c:pt>
                <c:pt idx="5">
                  <c:v>1979</c:v>
                </c:pt>
                <c:pt idx="6">
                  <c:v>4096</c:v>
                </c:pt>
                <c:pt idx="7">
                  <c:v>6440</c:v>
                </c:pt>
                <c:pt idx="8">
                  <c:v>8459</c:v>
                </c:pt>
                <c:pt idx="9">
                  <c:v>12154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36896"/>
        <c:axId val="235139072"/>
      </c:scatterChart>
      <c:valAx>
        <c:axId val="235136896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5139072"/>
        <c:crosses val="autoZero"/>
        <c:crossBetween val="midCat"/>
      </c:valAx>
      <c:valAx>
        <c:axId val="235139072"/>
        <c:scaling>
          <c:orientation val="minMax"/>
          <c:max val="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Revenue, in Millions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35136896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Cisco Annual Revenue, 1990-1999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'Trendline Actual R Squared'!$A$4:$A$13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'Trendline Actual R Squared'!$B$4:$B$13</c:f>
              <c:numCache>
                <c:formatCode>"$"#,##0</c:formatCode>
                <c:ptCount val="10"/>
                <c:pt idx="0">
                  <c:v>70</c:v>
                </c:pt>
                <c:pt idx="1">
                  <c:v>183</c:v>
                </c:pt>
                <c:pt idx="2">
                  <c:v>340</c:v>
                </c:pt>
                <c:pt idx="3">
                  <c:v>649</c:v>
                </c:pt>
                <c:pt idx="4">
                  <c:v>1243</c:v>
                </c:pt>
                <c:pt idx="5">
                  <c:v>1979</c:v>
                </c:pt>
                <c:pt idx="6">
                  <c:v>4096</c:v>
                </c:pt>
                <c:pt idx="7">
                  <c:v>6440</c:v>
                </c:pt>
                <c:pt idx="8">
                  <c:v>8459</c:v>
                </c:pt>
                <c:pt idx="9">
                  <c:v>12154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95392"/>
        <c:axId val="235205760"/>
      </c:scatterChart>
      <c:valAx>
        <c:axId val="235195392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5205760"/>
        <c:crosses val="autoZero"/>
        <c:crossBetween val="midCat"/>
      </c:valAx>
      <c:valAx>
        <c:axId val="235205760"/>
        <c:scaling>
          <c:orientation val="minMax"/>
          <c:max val="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Revenue, in Millions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35195392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Cisco Annual Revenue, 1990-1999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'Formulas Actual R Squared'!$A$4:$A$13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'Formulas Actual R Squared'!$B$4:$B$13</c:f>
              <c:numCache>
                <c:formatCode>"$"#,##0</c:formatCode>
                <c:ptCount val="10"/>
                <c:pt idx="0">
                  <c:v>70</c:v>
                </c:pt>
                <c:pt idx="1">
                  <c:v>183</c:v>
                </c:pt>
                <c:pt idx="2">
                  <c:v>340</c:v>
                </c:pt>
                <c:pt idx="3">
                  <c:v>649</c:v>
                </c:pt>
                <c:pt idx="4">
                  <c:v>1243</c:v>
                </c:pt>
                <c:pt idx="5">
                  <c:v>1979</c:v>
                </c:pt>
                <c:pt idx="6">
                  <c:v>4096</c:v>
                </c:pt>
                <c:pt idx="7">
                  <c:v>6440</c:v>
                </c:pt>
                <c:pt idx="8">
                  <c:v>8459</c:v>
                </c:pt>
                <c:pt idx="9">
                  <c:v>12154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260160"/>
        <c:axId val="235614592"/>
      </c:scatterChart>
      <c:valAx>
        <c:axId val="235260160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5614592"/>
        <c:crosses val="autoZero"/>
        <c:crossBetween val="midCat"/>
      </c:valAx>
      <c:valAx>
        <c:axId val="235614592"/>
        <c:scaling>
          <c:orientation val="minMax"/>
          <c:max val="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Revenue, in Millions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35260160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Cisco Annual Revenue, 1990-1999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'Setup For Solver Fit'!$A$4:$A$13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'Setup For Solver Fit'!$B$4:$B$13</c:f>
              <c:numCache>
                <c:formatCode>"$"#,##0</c:formatCode>
                <c:ptCount val="10"/>
                <c:pt idx="0">
                  <c:v>70</c:v>
                </c:pt>
                <c:pt idx="1">
                  <c:v>183</c:v>
                </c:pt>
                <c:pt idx="2">
                  <c:v>340</c:v>
                </c:pt>
                <c:pt idx="3">
                  <c:v>649</c:v>
                </c:pt>
                <c:pt idx="4">
                  <c:v>1243</c:v>
                </c:pt>
                <c:pt idx="5">
                  <c:v>1979</c:v>
                </c:pt>
                <c:pt idx="6">
                  <c:v>4096</c:v>
                </c:pt>
                <c:pt idx="7">
                  <c:v>6440</c:v>
                </c:pt>
                <c:pt idx="8">
                  <c:v>8459</c:v>
                </c:pt>
                <c:pt idx="9">
                  <c:v>12154</c:v>
                </c:pt>
              </c:numCache>
            </c:numRef>
          </c:yVal>
          <c:smooth val="0"/>
        </c:ser>
        <c:ser>
          <c:idx val="1"/>
          <c:order val="1"/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'Setup For Solver Fit'!$A$4:$A$13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'Setup For Solver Fit'!$C$4:$C$13</c:f>
              <c:numCache>
                <c:formatCode>"$"#,##0</c:formatCode>
                <c:ptCount val="10"/>
                <c:pt idx="0">
                  <c:v>103.47122143436924</c:v>
                </c:pt>
                <c:pt idx="1">
                  <c:v>182.84897159446334</c:v>
                </c:pt>
                <c:pt idx="2">
                  <c:v>323.12121138300813</c:v>
                </c:pt>
                <c:pt idx="3">
                  <c:v>571.00303236698153</c:v>
                </c:pt>
                <c:pt idx="4">
                  <c:v>1009.0469195035755</c:v>
                </c:pt>
                <c:pt idx="5">
                  <c:v>1783.1353391224688</c:v>
                </c:pt>
                <c:pt idx="6">
                  <c:v>3151.0642133387291</c:v>
                </c:pt>
                <c:pt idx="7">
                  <c:v>5568.3971141923876</c:v>
                </c:pt>
                <c:pt idx="8">
                  <c:v>9840.1823390620175</c:v>
                </c:pt>
                <c:pt idx="9">
                  <c:v>17389.059451093341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652224"/>
        <c:axId val="235654144"/>
      </c:scatterChart>
      <c:valAx>
        <c:axId val="235652224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5654144"/>
        <c:crosses val="autoZero"/>
        <c:crossBetween val="midCat"/>
      </c:valAx>
      <c:valAx>
        <c:axId val="235654144"/>
        <c:scaling>
          <c:orientation val="minMax"/>
          <c:max val="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Revenue, in Millions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35652224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Cisco Annual Revenue, 1990-1999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'Setup Formulas For Solver Fit'!$A$4:$A$13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'Setup Formulas For Solver Fit'!$B$4:$B$13</c:f>
              <c:numCache>
                <c:formatCode>"$"#,##0</c:formatCode>
                <c:ptCount val="10"/>
                <c:pt idx="0">
                  <c:v>70</c:v>
                </c:pt>
                <c:pt idx="1">
                  <c:v>183</c:v>
                </c:pt>
                <c:pt idx="2">
                  <c:v>340</c:v>
                </c:pt>
                <c:pt idx="3">
                  <c:v>649</c:v>
                </c:pt>
                <c:pt idx="4">
                  <c:v>1243</c:v>
                </c:pt>
                <c:pt idx="5">
                  <c:v>1979</c:v>
                </c:pt>
                <c:pt idx="6">
                  <c:v>4096</c:v>
                </c:pt>
                <c:pt idx="7">
                  <c:v>6440</c:v>
                </c:pt>
                <c:pt idx="8">
                  <c:v>8459</c:v>
                </c:pt>
                <c:pt idx="9">
                  <c:v>12154</c:v>
                </c:pt>
              </c:numCache>
            </c:numRef>
          </c:yVal>
          <c:smooth val="0"/>
        </c:ser>
        <c:ser>
          <c:idx val="1"/>
          <c:order val="1"/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'Setup Formulas For Solver Fit'!$A$4:$A$13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'Setup Formulas For Solver Fit'!$C$4:$C$13</c:f>
              <c:numCache>
                <c:formatCode>"$"#,##0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576320"/>
        <c:axId val="235484288"/>
      </c:scatterChart>
      <c:valAx>
        <c:axId val="235576320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5484288"/>
        <c:crosses val="autoZero"/>
        <c:crossBetween val="midCat"/>
      </c:valAx>
      <c:valAx>
        <c:axId val="235484288"/>
        <c:scaling>
          <c:orientation val="minMax"/>
          <c:max val="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Revenue, in Millions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35576320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Cisco Annual Revenue, 1990-1999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'Solver Exponential Fit Results'!$A$4:$A$13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'Solver Exponential Fit Results'!$B$4:$B$13</c:f>
              <c:numCache>
                <c:formatCode>"$"#,##0</c:formatCode>
                <c:ptCount val="10"/>
                <c:pt idx="0">
                  <c:v>70</c:v>
                </c:pt>
                <c:pt idx="1">
                  <c:v>183</c:v>
                </c:pt>
                <c:pt idx="2">
                  <c:v>340</c:v>
                </c:pt>
                <c:pt idx="3">
                  <c:v>649</c:v>
                </c:pt>
                <c:pt idx="4">
                  <c:v>1243</c:v>
                </c:pt>
                <c:pt idx="5">
                  <c:v>1979</c:v>
                </c:pt>
                <c:pt idx="6">
                  <c:v>4096</c:v>
                </c:pt>
                <c:pt idx="7">
                  <c:v>6440</c:v>
                </c:pt>
                <c:pt idx="8">
                  <c:v>8459</c:v>
                </c:pt>
                <c:pt idx="9">
                  <c:v>12154</c:v>
                </c:pt>
              </c:numCache>
            </c:numRef>
          </c:yVal>
          <c:smooth val="0"/>
        </c:ser>
        <c:ser>
          <c:idx val="1"/>
          <c:order val="1"/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'Solver Exponential Fit Results'!$A$4:$A$13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'Solver Exponential Fit Results'!$C$4:$C$13</c:f>
              <c:numCache>
                <c:formatCode>"$"#,##0</c:formatCode>
                <c:ptCount val="10"/>
                <c:pt idx="0">
                  <c:v>325.49937846163152</c:v>
                </c:pt>
                <c:pt idx="1">
                  <c:v>488.22917204420366</c:v>
                </c:pt>
                <c:pt idx="2">
                  <c:v>732.31391581003084</c:v>
                </c:pt>
                <c:pt idx="3">
                  <c:v>1098.4261121546965</c:v>
                </c:pt>
                <c:pt idx="4">
                  <c:v>1647.5720286275009</c:v>
                </c:pt>
                <c:pt idx="5">
                  <c:v>2471.2573376382416</c:v>
                </c:pt>
                <c:pt idx="6">
                  <c:v>3706.7349546583046</c:v>
                </c:pt>
                <c:pt idx="7">
                  <c:v>5559.8758635216755</c:v>
                </c:pt>
                <c:pt idx="8">
                  <c:v>8339.4739564324918</c:v>
                </c:pt>
                <c:pt idx="9">
                  <c:v>12508.701197145831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509632"/>
        <c:axId val="235524096"/>
      </c:scatterChart>
      <c:valAx>
        <c:axId val="235509632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5524096"/>
        <c:crosses val="autoZero"/>
        <c:crossBetween val="midCat"/>
      </c:valAx>
      <c:valAx>
        <c:axId val="235524096"/>
        <c:scaling>
          <c:orientation val="minMax"/>
          <c:max val="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Revenue, in Millions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35509632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Cisco Annual Revenue, 1990-1999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tx1"/>
              </a:solidFill>
            </c:spPr>
          </c:marker>
          <c:xVal>
            <c:numRef>
              <c:f>'XY Chart'!$A$4:$A$13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'XY Chart'!$B$4:$B$13</c:f>
              <c:numCache>
                <c:formatCode>"$"#,##0</c:formatCode>
                <c:ptCount val="10"/>
                <c:pt idx="0">
                  <c:v>70</c:v>
                </c:pt>
                <c:pt idx="1">
                  <c:v>183</c:v>
                </c:pt>
                <c:pt idx="2">
                  <c:v>340</c:v>
                </c:pt>
                <c:pt idx="3">
                  <c:v>649</c:v>
                </c:pt>
                <c:pt idx="4">
                  <c:v>1243</c:v>
                </c:pt>
                <c:pt idx="5">
                  <c:v>1979</c:v>
                </c:pt>
                <c:pt idx="6">
                  <c:v>4096</c:v>
                </c:pt>
                <c:pt idx="7">
                  <c:v>6440</c:v>
                </c:pt>
                <c:pt idx="8">
                  <c:v>8459</c:v>
                </c:pt>
                <c:pt idx="9">
                  <c:v>12154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solidFill>
                <a:schemeClr val="accent1"/>
              </a:solidFill>
              <a:prstDash val="sysDash"/>
            </a:ln>
          </c:spPr>
          <c:marker>
            <c:symbol val="none"/>
          </c:marker>
          <c:xVal>
            <c:numRef>
              <c:f>'Chart Comparison of Fit'!$A$4:$A$13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'Chart Comparison of Fit'!$C$4:$C$13</c:f>
              <c:numCache>
                <c:formatCode>"$"#,##0</c:formatCode>
                <c:ptCount val="10"/>
                <c:pt idx="0">
                  <c:v>103.47120725713728</c:v>
                </c:pt>
                <c:pt idx="1">
                  <c:v>182.84890905564671</c:v>
                </c:pt>
                <c:pt idx="2">
                  <c:v>323.1210346251562</c:v>
                </c:pt>
                <c:pt idx="3">
                  <c:v>571.00260294939449</c:v>
                </c:pt>
                <c:pt idx="4">
                  <c:v>1009.0459537962869</c:v>
                </c:pt>
                <c:pt idx="5">
                  <c:v>1783.1332670175154</c:v>
                </c:pt>
                <c:pt idx="6">
                  <c:v>3151.0599056289052</c:v>
                </c:pt>
                <c:pt idx="7">
                  <c:v>5568.3883602652295</c:v>
                </c:pt>
                <c:pt idx="8">
                  <c:v>9840.1648522606447</c:v>
                </c:pt>
                <c:pt idx="9">
                  <c:v>17389.024984430802</c:v>
                </c:pt>
              </c:numCache>
            </c:numRef>
          </c:yVal>
          <c:smooth val="1"/>
        </c:ser>
        <c:ser>
          <c:idx val="2"/>
          <c:order val="2"/>
          <c:spPr>
            <a:ln w="28575">
              <a:solidFill>
                <a:schemeClr val="accent1"/>
              </a:solidFill>
              <a:prstDash val="lgDash"/>
            </a:ln>
          </c:spPr>
          <c:marker>
            <c:symbol val="none"/>
          </c:marker>
          <c:xVal>
            <c:numRef>
              <c:f>'Chart Comparison of Fit'!$A$4:$A$13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'Chart Comparison of Fit'!$D$4:$D$13</c:f>
              <c:numCache>
                <c:formatCode>"$"#,##0</c:formatCode>
                <c:ptCount val="10"/>
                <c:pt idx="0">
                  <c:v>325.49937846163152</c:v>
                </c:pt>
                <c:pt idx="1">
                  <c:v>488.22917204420366</c:v>
                </c:pt>
                <c:pt idx="2">
                  <c:v>732.31391581003084</c:v>
                </c:pt>
                <c:pt idx="3">
                  <c:v>1098.4261121546965</c:v>
                </c:pt>
                <c:pt idx="4">
                  <c:v>1647.5720286275009</c:v>
                </c:pt>
                <c:pt idx="5">
                  <c:v>2471.2573376382416</c:v>
                </c:pt>
                <c:pt idx="6">
                  <c:v>3706.7349546583046</c:v>
                </c:pt>
                <c:pt idx="7">
                  <c:v>5559.8758635216755</c:v>
                </c:pt>
                <c:pt idx="8">
                  <c:v>8339.4739564324918</c:v>
                </c:pt>
                <c:pt idx="9">
                  <c:v>12508.701197145831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669376"/>
        <c:axId val="235679744"/>
      </c:scatterChart>
      <c:valAx>
        <c:axId val="235669376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5679744"/>
        <c:crosses val="autoZero"/>
        <c:crossBetween val="midCat"/>
      </c:valAx>
      <c:valAx>
        <c:axId val="235679744"/>
        <c:scaling>
          <c:orientation val="minMax"/>
          <c:max val="18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Revenue, in Millions</a:t>
                </a:r>
              </a:p>
            </c:rich>
          </c:tx>
          <c:layout/>
          <c:overlay val="0"/>
        </c:title>
        <c:numFmt formatCode="&quot;$&quot;#,##0" sourceLinked="1"/>
        <c:majorTickMark val="out"/>
        <c:minorTickMark val="none"/>
        <c:tickLblPos val="nextTo"/>
        <c:crossAx val="235669376"/>
        <c:crosses val="autoZero"/>
        <c:crossBetween val="midCat"/>
        <c:majorUnit val="2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Plot of Ln(Y) vs X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'Trendline Ln Y vs X'!$D$3</c:f>
              <c:strCache>
                <c:ptCount val="1"/>
                <c:pt idx="0">
                  <c:v>Ln(Y)</c:v>
                </c:pt>
              </c:strCache>
            </c:strRef>
          </c:tx>
          <c:spPr>
            <a:ln w="28575">
              <a:noFill/>
            </a:ln>
          </c:spPr>
          <c:xVal>
            <c:numRef>
              <c:f>'Trendline Ln Y vs X'!$B$4:$B$13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'Trendline Ln Y vs X'!$D$4:$D$13</c:f>
              <c:numCache>
                <c:formatCode>General</c:formatCode>
                <c:ptCount val="10"/>
                <c:pt idx="0">
                  <c:v>4.2484952420493594</c:v>
                </c:pt>
                <c:pt idx="1">
                  <c:v>5.2094861528414214</c:v>
                </c:pt>
                <c:pt idx="2">
                  <c:v>5.8289456176102075</c:v>
                </c:pt>
                <c:pt idx="3">
                  <c:v>6.4754327167040904</c:v>
                </c:pt>
                <c:pt idx="4">
                  <c:v>7.1252830915107115</c:v>
                </c:pt>
                <c:pt idx="5">
                  <c:v>7.5903469456025654</c:v>
                </c:pt>
                <c:pt idx="6">
                  <c:v>8.317766166719343</c:v>
                </c:pt>
                <c:pt idx="7">
                  <c:v>8.7702838190983989</c:v>
                </c:pt>
                <c:pt idx="8">
                  <c:v>9.0429862423040142</c:v>
                </c:pt>
                <c:pt idx="9">
                  <c:v>9.4054136126953001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487360"/>
        <c:axId val="251489280"/>
      </c:scatterChart>
      <c:valAx>
        <c:axId val="251487360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X,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1489280"/>
        <c:crosses val="autoZero"/>
        <c:crossBetween val="midCat"/>
      </c:valAx>
      <c:valAx>
        <c:axId val="251489280"/>
        <c:scaling>
          <c:orientation val="minMax"/>
          <c:max val="1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Ln(Y), Ln(Revenue)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1487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76200</xdr:rowOff>
    </xdr:from>
    <xdr:to>
      <xdr:col>8</xdr:col>
      <xdr:colOff>314325</xdr:colOff>
      <xdr:row>17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38100</xdr:rowOff>
    </xdr:from>
    <xdr:to>
      <xdr:col>7</xdr:col>
      <xdr:colOff>1400175</xdr:colOff>
      <xdr:row>15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16</xdr:row>
      <xdr:rowOff>0</xdr:rowOff>
    </xdr:from>
    <xdr:to>
      <xdr:col>6</xdr:col>
      <xdr:colOff>314325</xdr:colOff>
      <xdr:row>29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0</xdr:row>
      <xdr:rowOff>38100</xdr:rowOff>
    </xdr:from>
    <xdr:to>
      <xdr:col>8</xdr:col>
      <xdr:colOff>361950</xdr:colOff>
      <xdr:row>17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285750</xdr:colOff>
      <xdr:row>0</xdr:row>
      <xdr:rowOff>76200</xdr:rowOff>
    </xdr:from>
    <xdr:to>
      <xdr:col>19</xdr:col>
      <xdr:colOff>151807</xdr:colOff>
      <xdr:row>34</xdr:row>
      <xdr:rowOff>18369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1350" y="76200"/>
          <a:ext cx="4742857" cy="54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0</xdr:row>
      <xdr:rowOff>85725</xdr:rowOff>
    </xdr:from>
    <xdr:to>
      <xdr:col>16</xdr:col>
      <xdr:colOff>247650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1</xdr:row>
      <xdr:rowOff>85725</xdr:rowOff>
    </xdr:from>
    <xdr:to>
      <xdr:col>14</xdr:col>
      <xdr:colOff>438150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2</xdr:row>
      <xdr:rowOff>76200</xdr:rowOff>
    </xdr:from>
    <xdr:to>
      <xdr:col>15</xdr:col>
      <xdr:colOff>95250</xdr:colOff>
      <xdr:row>19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</xdr:row>
      <xdr:rowOff>76200</xdr:rowOff>
    </xdr:from>
    <xdr:to>
      <xdr:col>13</xdr:col>
      <xdr:colOff>438150</xdr:colOff>
      <xdr:row>18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13</xdr:row>
      <xdr:rowOff>133350</xdr:rowOff>
    </xdr:from>
    <xdr:to>
      <xdr:col>7</xdr:col>
      <xdr:colOff>1390650</xdr:colOff>
      <xdr:row>30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104080</xdr:colOff>
      <xdr:row>35</xdr:row>
      <xdr:rowOff>123122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4275" y="161925"/>
          <a:ext cx="5561905" cy="56285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0</xdr:row>
      <xdr:rowOff>114299</xdr:rowOff>
    </xdr:from>
    <xdr:to>
      <xdr:col>18</xdr:col>
      <xdr:colOff>219075</xdr:colOff>
      <xdr:row>36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0.79034</cdr:x>
      <cdr:y>0.11765</cdr:y>
    </cdr:from>
    <cdr:to>
      <cdr:x>0.87529</cdr:x>
      <cdr:y>0.16667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79458" y="685802"/>
          <a:ext cx="707168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Trendline</a:t>
          </a:r>
        </a:p>
      </cdr:txBody>
    </cdr:sp>
  </cdr:relSizeAnchor>
  <cdr:relSizeAnchor xmlns:cdr="http://schemas.openxmlformats.org/drawingml/2006/chartDrawing">
    <cdr:from>
      <cdr:x>0.849</cdr:x>
      <cdr:y>0.44276</cdr:y>
    </cdr:from>
    <cdr:to>
      <cdr:x>0.92912</cdr:x>
      <cdr:y>0.48812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248276" y="1952625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Solver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workbookViewId="0">
      <selection activeCell="C1" sqref="C1"/>
    </sheetView>
  </sheetViews>
  <sheetFormatPr defaultRowHeight="12.75" x14ac:dyDescent="0.2"/>
  <sheetData>
    <row r="1" spans="1:4" x14ac:dyDescent="0.2">
      <c r="A1" s="2"/>
      <c r="B1" s="2" t="s">
        <v>7</v>
      </c>
      <c r="D1" s="1" t="s">
        <v>57</v>
      </c>
    </row>
    <row r="2" spans="1:4" x14ac:dyDescent="0.2">
      <c r="A2" s="2" t="s">
        <v>5</v>
      </c>
      <c r="B2" s="2" t="s">
        <v>6</v>
      </c>
    </row>
    <row r="3" spans="1:4" x14ac:dyDescent="0.2">
      <c r="A3" s="2" t="s">
        <v>0</v>
      </c>
      <c r="B3" s="2" t="s">
        <v>1</v>
      </c>
      <c r="C3" s="2"/>
      <c r="D3" s="2"/>
    </row>
    <row r="4" spans="1:4" x14ac:dyDescent="0.2">
      <c r="A4">
        <v>1</v>
      </c>
      <c r="B4" s="4">
        <v>70</v>
      </c>
    </row>
    <row r="5" spans="1:4" x14ac:dyDescent="0.2">
      <c r="A5">
        <v>2</v>
      </c>
      <c r="B5" s="4">
        <v>183</v>
      </c>
    </row>
    <row r="6" spans="1:4" x14ac:dyDescent="0.2">
      <c r="A6">
        <v>3</v>
      </c>
      <c r="B6" s="4">
        <v>340</v>
      </c>
    </row>
    <row r="7" spans="1:4" x14ac:dyDescent="0.2">
      <c r="A7">
        <v>4</v>
      </c>
      <c r="B7" s="4">
        <v>649</v>
      </c>
    </row>
    <row r="8" spans="1:4" x14ac:dyDescent="0.2">
      <c r="A8">
        <v>5</v>
      </c>
      <c r="B8" s="4">
        <v>1243</v>
      </c>
    </row>
    <row r="9" spans="1:4" x14ac:dyDescent="0.2">
      <c r="A9">
        <v>6</v>
      </c>
      <c r="B9" s="4">
        <v>1979</v>
      </c>
    </row>
    <row r="10" spans="1:4" x14ac:dyDescent="0.2">
      <c r="A10">
        <v>7</v>
      </c>
      <c r="B10" s="4">
        <v>4096</v>
      </c>
    </row>
    <row r="11" spans="1:4" x14ac:dyDescent="0.2">
      <c r="A11">
        <v>8</v>
      </c>
      <c r="B11" s="4">
        <v>6440</v>
      </c>
    </row>
    <row r="12" spans="1:4" x14ac:dyDescent="0.2">
      <c r="A12">
        <v>9</v>
      </c>
      <c r="B12" s="4">
        <v>8459</v>
      </c>
    </row>
    <row r="13" spans="1:4" x14ac:dyDescent="0.2">
      <c r="A13">
        <v>10</v>
      </c>
      <c r="B13" s="4">
        <v>12154</v>
      </c>
    </row>
  </sheetData>
  <printOptions headings="1" gridLines="1"/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workbookViewId="0">
      <selection sqref="A1:I19"/>
    </sheetView>
  </sheetViews>
  <sheetFormatPr defaultRowHeight="12.75" x14ac:dyDescent="0.2"/>
  <cols>
    <col min="2" max="2" width="10.42578125" customWidth="1"/>
    <col min="3" max="3" width="14.7109375" bestFit="1" customWidth="1"/>
    <col min="4" max="4" width="3.140625" customWidth="1"/>
    <col min="5" max="5" width="10.28515625" customWidth="1"/>
    <col min="6" max="6" width="15.7109375" customWidth="1"/>
    <col min="7" max="7" width="2.85546875" customWidth="1"/>
    <col min="8" max="8" width="10" customWidth="1"/>
    <col min="9" max="9" width="15.28515625" customWidth="1"/>
  </cols>
  <sheetData>
    <row r="1" spans="1:9" x14ac:dyDescent="0.2">
      <c r="A1" s="2"/>
      <c r="B1" s="2" t="s">
        <v>7</v>
      </c>
      <c r="E1" s="19" t="s">
        <v>47</v>
      </c>
      <c r="F1" s="13"/>
      <c r="H1" s="19" t="s">
        <v>46</v>
      </c>
      <c r="I1" s="13"/>
    </row>
    <row r="2" spans="1:9" x14ac:dyDescent="0.2">
      <c r="A2" s="2" t="s">
        <v>5</v>
      </c>
      <c r="B2" s="2" t="s">
        <v>6</v>
      </c>
      <c r="C2" s="12" t="s">
        <v>38</v>
      </c>
      <c r="E2" s="18" t="s">
        <v>39</v>
      </c>
      <c r="F2" s="18"/>
      <c r="H2" s="18" t="s">
        <v>40</v>
      </c>
      <c r="I2" s="18"/>
    </row>
    <row r="3" spans="1:9" s="9" customFormat="1" x14ac:dyDescent="0.2">
      <c r="A3" s="2" t="s">
        <v>0</v>
      </c>
      <c r="B3" s="2" t="s">
        <v>1</v>
      </c>
      <c r="C3" s="12" t="s">
        <v>37</v>
      </c>
      <c r="E3" s="9" t="s">
        <v>2</v>
      </c>
      <c r="F3" s="12" t="s">
        <v>37</v>
      </c>
      <c r="H3" s="9" t="s">
        <v>2</v>
      </c>
      <c r="I3" s="12" t="s">
        <v>37</v>
      </c>
    </row>
    <row r="4" spans="1:9" x14ac:dyDescent="0.2">
      <c r="A4">
        <v>1</v>
      </c>
      <c r="B4" s="4">
        <v>70</v>
      </c>
      <c r="C4" s="12"/>
      <c r="E4" s="4">
        <v>103.47120725713728</v>
      </c>
      <c r="F4" s="12"/>
      <c r="H4" s="4">
        <v>325.49937846163152</v>
      </c>
      <c r="I4" s="12"/>
    </row>
    <row r="5" spans="1:9" x14ac:dyDescent="0.2">
      <c r="A5">
        <v>2</v>
      </c>
      <c r="B5" s="4">
        <v>183</v>
      </c>
      <c r="C5" s="17">
        <f>B5/B4</f>
        <v>2.6142857142857143</v>
      </c>
      <c r="E5" s="4">
        <v>182.84890905564671</v>
      </c>
      <c r="F5" s="17">
        <f>E5/E4</f>
        <v>1.7671477302980254</v>
      </c>
      <c r="H5" s="4">
        <v>488.22917204420366</v>
      </c>
      <c r="I5" s="17">
        <f>H5/H4</f>
        <v>1.499938876539987</v>
      </c>
    </row>
    <row r="6" spans="1:9" x14ac:dyDescent="0.2">
      <c r="A6">
        <v>3</v>
      </c>
      <c r="B6" s="4">
        <v>340</v>
      </c>
      <c r="C6" s="17">
        <f t="shared" ref="C6:C13" si="0">B6/B5</f>
        <v>1.8579234972677596</v>
      </c>
      <c r="E6" s="4">
        <v>323.1210346251562</v>
      </c>
      <c r="F6" s="17">
        <f t="shared" ref="F6:F13" si="1">E6/E5</f>
        <v>1.7671477302980256</v>
      </c>
      <c r="H6" s="4">
        <v>732.31391581003084</v>
      </c>
      <c r="I6" s="17">
        <f t="shared" ref="I6:I13" si="2">H6/H5</f>
        <v>1.499938876539987</v>
      </c>
    </row>
    <row r="7" spans="1:9" x14ac:dyDescent="0.2">
      <c r="A7">
        <v>4</v>
      </c>
      <c r="B7" s="4">
        <v>649</v>
      </c>
      <c r="C7" s="17">
        <f t="shared" si="0"/>
        <v>1.9088235294117648</v>
      </c>
      <c r="E7" s="4">
        <v>571.00260294939449</v>
      </c>
      <c r="F7" s="17">
        <f t="shared" si="1"/>
        <v>1.7671477302980254</v>
      </c>
      <c r="H7" s="4">
        <v>1098.4261121546965</v>
      </c>
      <c r="I7" s="17">
        <f t="shared" si="2"/>
        <v>1.4999388765399873</v>
      </c>
    </row>
    <row r="8" spans="1:9" x14ac:dyDescent="0.2">
      <c r="A8">
        <v>5</v>
      </c>
      <c r="B8" s="4">
        <v>1243</v>
      </c>
      <c r="C8" s="17">
        <f t="shared" si="0"/>
        <v>1.9152542372881356</v>
      </c>
      <c r="E8" s="4">
        <v>1009.0459537962869</v>
      </c>
      <c r="F8" s="17">
        <f t="shared" si="1"/>
        <v>1.7671477302980252</v>
      </c>
      <c r="H8" s="4">
        <v>1647.5720286275009</v>
      </c>
      <c r="I8" s="17">
        <f t="shared" si="2"/>
        <v>1.4999388765399866</v>
      </c>
    </row>
    <row r="9" spans="1:9" x14ac:dyDescent="0.2">
      <c r="A9">
        <v>6</v>
      </c>
      <c r="B9" s="4">
        <v>1979</v>
      </c>
      <c r="C9" s="17">
        <f t="shared" si="0"/>
        <v>1.5921158487530169</v>
      </c>
      <c r="E9" s="4">
        <v>1783.1332670175154</v>
      </c>
      <c r="F9" s="17">
        <f t="shared" si="1"/>
        <v>1.7671477302980263</v>
      </c>
      <c r="H9" s="4">
        <v>2471.2573376382416</v>
      </c>
      <c r="I9" s="17">
        <f t="shared" si="2"/>
        <v>1.4999388765399873</v>
      </c>
    </row>
    <row r="10" spans="1:9" x14ac:dyDescent="0.2">
      <c r="A10">
        <v>7</v>
      </c>
      <c r="B10" s="4">
        <v>4096</v>
      </c>
      <c r="C10" s="17">
        <f t="shared" si="0"/>
        <v>2.0697321879737243</v>
      </c>
      <c r="E10" s="4">
        <v>3151.0599056289052</v>
      </c>
      <c r="F10" s="17">
        <f t="shared" si="1"/>
        <v>1.7671477302980254</v>
      </c>
      <c r="H10" s="4">
        <v>3706.7349546583046</v>
      </c>
      <c r="I10" s="17">
        <f t="shared" si="2"/>
        <v>1.4999388765399875</v>
      </c>
    </row>
    <row r="11" spans="1:9" x14ac:dyDescent="0.2">
      <c r="A11">
        <v>8</v>
      </c>
      <c r="B11" s="4">
        <v>6440</v>
      </c>
      <c r="C11" s="17">
        <f t="shared" si="0"/>
        <v>1.572265625</v>
      </c>
      <c r="E11" s="4">
        <v>5568.3883602652295</v>
      </c>
      <c r="F11" s="17">
        <f t="shared" si="1"/>
        <v>1.7671477302980252</v>
      </c>
      <c r="H11" s="4">
        <v>5559.8758635216755</v>
      </c>
      <c r="I11" s="17">
        <f t="shared" si="2"/>
        <v>1.4999388765399866</v>
      </c>
    </row>
    <row r="12" spans="1:9" x14ac:dyDescent="0.2">
      <c r="A12">
        <v>9</v>
      </c>
      <c r="B12" s="4">
        <v>8459</v>
      </c>
      <c r="C12" s="17">
        <f t="shared" si="0"/>
        <v>1.3135093167701863</v>
      </c>
      <c r="E12" s="4">
        <v>9840.1648522606447</v>
      </c>
      <c r="F12" s="17">
        <f t="shared" si="1"/>
        <v>1.7671477302980256</v>
      </c>
      <c r="H12" s="4">
        <v>8339.4739564324918</v>
      </c>
      <c r="I12" s="17">
        <f t="shared" si="2"/>
        <v>1.499938876539987</v>
      </c>
    </row>
    <row r="13" spans="1:9" x14ac:dyDescent="0.2">
      <c r="A13">
        <v>10</v>
      </c>
      <c r="B13" s="4">
        <v>12154</v>
      </c>
      <c r="C13" s="17">
        <f t="shared" si="0"/>
        <v>1.4368128620404303</v>
      </c>
      <c r="E13" s="4">
        <v>17389.024984430802</v>
      </c>
      <c r="F13" s="17">
        <f t="shared" si="1"/>
        <v>1.7671477302980254</v>
      </c>
      <c r="H13" s="4">
        <v>12508.701197145831</v>
      </c>
      <c r="I13" s="17">
        <f t="shared" si="2"/>
        <v>1.4999388765399868</v>
      </c>
    </row>
    <row r="14" spans="1:9" x14ac:dyDescent="0.2">
      <c r="C14" s="17"/>
      <c r="I14" s="12"/>
    </row>
    <row r="15" spans="1:9" x14ac:dyDescent="0.2">
      <c r="A15" s="1" t="s">
        <v>44</v>
      </c>
      <c r="C15" s="17">
        <f>AVERAGE(C5:C13)</f>
        <v>1.8089692020878592</v>
      </c>
    </row>
    <row r="16" spans="1:9" x14ac:dyDescent="0.2">
      <c r="C16" s="17"/>
    </row>
    <row r="17" spans="1:3" x14ac:dyDescent="0.2">
      <c r="A17" s="1" t="s">
        <v>45</v>
      </c>
      <c r="C17" s="17">
        <f>AVERAGE(C6:C13)</f>
        <v>1.7083046380631273</v>
      </c>
    </row>
    <row r="18" spans="1:3" x14ac:dyDescent="0.2">
      <c r="C18" s="12"/>
    </row>
    <row r="19" spans="1:3" x14ac:dyDescent="0.2">
      <c r="A19" s="1" t="s">
        <v>48</v>
      </c>
      <c r="C19" s="17">
        <f>AVERAGE(C11:C13)</f>
        <v>1.4408626012702055</v>
      </c>
    </row>
    <row r="20" spans="1:3" x14ac:dyDescent="0.2">
      <c r="C20" s="12"/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workbookViewId="0">
      <selection activeCell="A3" sqref="A3:H30"/>
    </sheetView>
  </sheetViews>
  <sheetFormatPr defaultRowHeight="12.75" x14ac:dyDescent="0.2"/>
  <cols>
    <col min="1" max="1" width="1.28515625" customWidth="1"/>
    <col min="2" max="2" width="4.7109375" customWidth="1"/>
    <col min="3" max="3" width="7.7109375" customWidth="1"/>
    <col min="7" max="7" width="12.5703125" customWidth="1"/>
    <col min="8" max="8" width="23.5703125" bestFit="1" customWidth="1"/>
    <col min="9" max="9" width="15.7109375" customWidth="1"/>
  </cols>
  <sheetData>
    <row r="1" spans="2:4" x14ac:dyDescent="0.2">
      <c r="B1" s="1"/>
      <c r="C1" s="1"/>
    </row>
    <row r="3" spans="2:4" x14ac:dyDescent="0.2">
      <c r="B3" s="2" t="s">
        <v>0</v>
      </c>
      <c r="C3" s="2" t="s">
        <v>1</v>
      </c>
      <c r="D3" s="2" t="s">
        <v>4</v>
      </c>
    </row>
    <row r="4" spans="2:4" x14ac:dyDescent="0.2">
      <c r="B4" s="20">
        <v>1</v>
      </c>
      <c r="C4" s="20">
        <v>70</v>
      </c>
      <c r="D4" s="20">
        <f>LN(C4)</f>
        <v>4.2484952420493594</v>
      </c>
    </row>
    <row r="5" spans="2:4" x14ac:dyDescent="0.2">
      <c r="B5" s="20">
        <v>2</v>
      </c>
      <c r="C5" s="20">
        <v>183</v>
      </c>
      <c r="D5" s="20">
        <f t="shared" ref="D5:D13" si="0">LN(C5)</f>
        <v>5.2094861528414214</v>
      </c>
    </row>
    <row r="6" spans="2:4" x14ac:dyDescent="0.2">
      <c r="B6" s="20">
        <v>3</v>
      </c>
      <c r="C6" s="20">
        <v>340</v>
      </c>
      <c r="D6" s="20">
        <f t="shared" si="0"/>
        <v>5.8289456176102075</v>
      </c>
    </row>
    <row r="7" spans="2:4" x14ac:dyDescent="0.2">
      <c r="B7" s="20">
        <v>4</v>
      </c>
      <c r="C7" s="20">
        <v>649</v>
      </c>
      <c r="D7" s="20">
        <f t="shared" si="0"/>
        <v>6.4754327167040904</v>
      </c>
    </row>
    <row r="8" spans="2:4" x14ac:dyDescent="0.2">
      <c r="B8" s="20">
        <v>5</v>
      </c>
      <c r="C8" s="20">
        <v>1243</v>
      </c>
      <c r="D8" s="20">
        <f t="shared" si="0"/>
        <v>7.1252830915107115</v>
      </c>
    </row>
    <row r="9" spans="2:4" x14ac:dyDescent="0.2">
      <c r="B9" s="20">
        <v>6</v>
      </c>
      <c r="C9" s="20">
        <v>1979</v>
      </c>
      <c r="D9" s="20">
        <f t="shared" si="0"/>
        <v>7.5903469456025654</v>
      </c>
    </row>
    <row r="10" spans="2:4" x14ac:dyDescent="0.2">
      <c r="B10" s="20">
        <v>7</v>
      </c>
      <c r="C10" s="20">
        <v>4096</v>
      </c>
      <c r="D10" s="20">
        <f t="shared" si="0"/>
        <v>8.317766166719343</v>
      </c>
    </row>
    <row r="11" spans="2:4" x14ac:dyDescent="0.2">
      <c r="B11" s="20">
        <v>8</v>
      </c>
      <c r="C11" s="20">
        <v>6440</v>
      </c>
      <c r="D11" s="20">
        <f t="shared" si="0"/>
        <v>8.7702838190983989</v>
      </c>
    </row>
    <row r="12" spans="2:4" x14ac:dyDescent="0.2">
      <c r="B12" s="20">
        <v>9</v>
      </c>
      <c r="C12" s="20">
        <v>8459</v>
      </c>
      <c r="D12" s="20">
        <f t="shared" si="0"/>
        <v>9.0429862423040142</v>
      </c>
    </row>
    <row r="13" spans="2:4" x14ac:dyDescent="0.2">
      <c r="B13" s="20">
        <v>10</v>
      </c>
      <c r="C13" s="20">
        <v>12154</v>
      </c>
      <c r="D13" s="20">
        <f t="shared" si="0"/>
        <v>9.4054136126953001</v>
      </c>
    </row>
    <row r="18" spans="7:8" x14ac:dyDescent="0.2">
      <c r="H18" t="s">
        <v>49</v>
      </c>
    </row>
    <row r="20" spans="7:8" x14ac:dyDescent="0.2">
      <c r="H20" t="s">
        <v>52</v>
      </c>
    </row>
    <row r="22" spans="7:8" x14ac:dyDescent="0.2">
      <c r="G22" s="9" t="s">
        <v>50</v>
      </c>
      <c r="H22" t="s">
        <v>53</v>
      </c>
    </row>
    <row r="24" spans="7:8" x14ac:dyDescent="0.2">
      <c r="H24" t="s">
        <v>56</v>
      </c>
    </row>
    <row r="26" spans="7:8" x14ac:dyDescent="0.2">
      <c r="H26" t="s">
        <v>51</v>
      </c>
    </row>
    <row r="27" spans="7:8" x14ac:dyDescent="0.2">
      <c r="H27" t="s">
        <v>54</v>
      </c>
    </row>
    <row r="28" spans="7:8" x14ac:dyDescent="0.2">
      <c r="H28" t="s">
        <v>55</v>
      </c>
    </row>
    <row r="35" spans="8:8" x14ac:dyDescent="0.2">
      <c r="H35">
        <f xml:space="preserve"> EXP(4.0699)</f>
        <v>58.55110718840821</v>
      </c>
    </row>
    <row r="36" spans="8:8" x14ac:dyDescent="0.2">
      <c r="H36">
        <v>58.551107188408203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sqref="A1:I18"/>
    </sheetView>
  </sheetViews>
  <sheetFormatPr defaultRowHeight="12.75" x14ac:dyDescent="0.2"/>
  <sheetData>
    <row r="1" spans="1:4" x14ac:dyDescent="0.2">
      <c r="A1" s="2"/>
      <c r="B1" s="2" t="s">
        <v>7</v>
      </c>
    </row>
    <row r="2" spans="1:4" x14ac:dyDescent="0.2">
      <c r="A2" s="2" t="s">
        <v>5</v>
      </c>
      <c r="B2" s="2" t="s">
        <v>6</v>
      </c>
    </row>
    <row r="3" spans="1:4" x14ac:dyDescent="0.2">
      <c r="A3" s="2" t="s">
        <v>0</v>
      </c>
      <c r="B3" s="2" t="s">
        <v>1</v>
      </c>
      <c r="C3" s="2"/>
      <c r="D3" s="2"/>
    </row>
    <row r="4" spans="1:4" x14ac:dyDescent="0.2">
      <c r="A4">
        <v>1</v>
      </c>
      <c r="B4" s="4">
        <v>70</v>
      </c>
    </row>
    <row r="5" spans="1:4" x14ac:dyDescent="0.2">
      <c r="A5">
        <v>2</v>
      </c>
      <c r="B5" s="4">
        <v>183</v>
      </c>
    </row>
    <row r="6" spans="1:4" x14ac:dyDescent="0.2">
      <c r="A6">
        <v>3</v>
      </c>
      <c r="B6" s="4">
        <v>340</v>
      </c>
    </row>
    <row r="7" spans="1:4" x14ac:dyDescent="0.2">
      <c r="A7">
        <v>4</v>
      </c>
      <c r="B7" s="4">
        <v>649</v>
      </c>
    </row>
    <row r="8" spans="1:4" x14ac:dyDescent="0.2">
      <c r="A8">
        <v>5</v>
      </c>
      <c r="B8" s="4">
        <v>1243</v>
      </c>
    </row>
    <row r="9" spans="1:4" x14ac:dyDescent="0.2">
      <c r="A9">
        <v>6</v>
      </c>
      <c r="B9" s="4">
        <v>1979</v>
      </c>
    </row>
    <row r="10" spans="1:4" x14ac:dyDescent="0.2">
      <c r="A10">
        <v>7</v>
      </c>
      <c r="B10" s="4">
        <v>4096</v>
      </c>
    </row>
    <row r="11" spans="1:4" x14ac:dyDescent="0.2">
      <c r="A11">
        <v>8</v>
      </c>
      <c r="B11" s="4">
        <v>6440</v>
      </c>
    </row>
    <row r="12" spans="1:4" x14ac:dyDescent="0.2">
      <c r="A12">
        <v>9</v>
      </c>
      <c r="B12" s="4">
        <v>8459</v>
      </c>
    </row>
    <row r="13" spans="1:4" x14ac:dyDescent="0.2">
      <c r="A13">
        <v>10</v>
      </c>
      <c r="B13" s="4">
        <v>12154</v>
      </c>
    </row>
  </sheetData>
  <printOptions headings="1" gridLines="1"/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sqref="A1:I18"/>
    </sheetView>
  </sheetViews>
  <sheetFormatPr defaultRowHeight="12.75" x14ac:dyDescent="0.2"/>
  <sheetData>
    <row r="1" spans="1:4" x14ac:dyDescent="0.2">
      <c r="A1" s="2"/>
      <c r="B1" s="2" t="s">
        <v>7</v>
      </c>
    </row>
    <row r="2" spans="1:4" x14ac:dyDescent="0.2">
      <c r="A2" s="2" t="s">
        <v>5</v>
      </c>
      <c r="B2" s="2" t="s">
        <v>6</v>
      </c>
    </row>
    <row r="3" spans="1:4" x14ac:dyDescent="0.2">
      <c r="A3" s="2" t="s">
        <v>0</v>
      </c>
      <c r="B3" s="2" t="s">
        <v>1</v>
      </c>
      <c r="C3" s="2"/>
      <c r="D3" s="2"/>
    </row>
    <row r="4" spans="1:4" x14ac:dyDescent="0.2">
      <c r="A4">
        <v>1</v>
      </c>
      <c r="B4" s="4">
        <v>70</v>
      </c>
    </row>
    <row r="5" spans="1:4" x14ac:dyDescent="0.2">
      <c r="A5">
        <v>2</v>
      </c>
      <c r="B5" s="4">
        <v>183</v>
      </c>
    </row>
    <row r="6" spans="1:4" x14ac:dyDescent="0.2">
      <c r="A6">
        <v>3</v>
      </c>
      <c r="B6" s="4">
        <v>340</v>
      </c>
    </row>
    <row r="7" spans="1:4" x14ac:dyDescent="0.2">
      <c r="A7">
        <v>4</v>
      </c>
      <c r="B7" s="4">
        <v>649</v>
      </c>
    </row>
    <row r="8" spans="1:4" x14ac:dyDescent="0.2">
      <c r="A8">
        <v>5</v>
      </c>
      <c r="B8" s="4">
        <v>1243</v>
      </c>
    </row>
    <row r="9" spans="1:4" x14ac:dyDescent="0.2">
      <c r="A9">
        <v>6</v>
      </c>
      <c r="B9" s="4">
        <v>1979</v>
      </c>
    </row>
    <row r="10" spans="1:4" x14ac:dyDescent="0.2">
      <c r="A10">
        <v>7</v>
      </c>
      <c r="B10" s="4">
        <v>4096</v>
      </c>
    </row>
    <row r="11" spans="1:4" x14ac:dyDescent="0.2">
      <c r="A11">
        <v>8</v>
      </c>
      <c r="B11" s="4">
        <v>6440</v>
      </c>
    </row>
    <row r="12" spans="1:4" x14ac:dyDescent="0.2">
      <c r="A12">
        <v>9</v>
      </c>
      <c r="B12" s="4">
        <v>8459</v>
      </c>
    </row>
    <row r="13" spans="1:4" x14ac:dyDescent="0.2">
      <c r="A13">
        <v>10</v>
      </c>
      <c r="B13" s="4">
        <v>12154</v>
      </c>
    </row>
  </sheetData>
  <printOptions headings="1" gridLines="1"/>
  <pageMargins left="0.7" right="0.7" top="0.75" bottom="0.75" header="0.3" footer="0.3"/>
  <pageSetup scale="47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G1" sqref="G1"/>
    </sheetView>
  </sheetViews>
  <sheetFormatPr defaultRowHeight="12.75" x14ac:dyDescent="0.2"/>
  <cols>
    <col min="4" max="4" width="3.7109375" customWidth="1"/>
    <col min="5" max="5" width="15.28515625" bestFit="1" customWidth="1"/>
    <col min="6" max="6" width="12" bestFit="1" customWidth="1"/>
    <col min="7" max="7" width="3.7109375" customWidth="1"/>
    <col min="8" max="8" width="21.5703125" bestFit="1" customWidth="1"/>
  </cols>
  <sheetData>
    <row r="1" spans="1:8" x14ac:dyDescent="0.2">
      <c r="A1" s="2"/>
      <c r="B1" s="2" t="s">
        <v>7</v>
      </c>
      <c r="E1" s="1" t="s">
        <v>12</v>
      </c>
    </row>
    <row r="2" spans="1:8" x14ac:dyDescent="0.2">
      <c r="A2" s="2" t="s">
        <v>5</v>
      </c>
      <c r="B2" s="2" t="s">
        <v>6</v>
      </c>
    </row>
    <row r="3" spans="1:8" x14ac:dyDescent="0.2">
      <c r="A3" s="2" t="s">
        <v>0</v>
      </c>
      <c r="B3" s="2" t="s">
        <v>1</v>
      </c>
      <c r="C3" s="2" t="s">
        <v>2</v>
      </c>
      <c r="D3" s="2"/>
      <c r="G3" s="6"/>
    </row>
    <row r="4" spans="1:8" x14ac:dyDescent="0.2">
      <c r="A4">
        <v>1</v>
      </c>
      <c r="B4" s="4">
        <v>70</v>
      </c>
      <c r="C4" s="4">
        <f>$B$19*EXP($B$20*A4)</f>
        <v>103.47120725713728</v>
      </c>
      <c r="E4" s="1" t="s">
        <v>8</v>
      </c>
      <c r="F4" s="5">
        <f>COUNT(B4:B13)*VARP(B4:B13)</f>
        <v>156733316.09999999</v>
      </c>
      <c r="H4" s="1" t="s">
        <v>15</v>
      </c>
    </row>
    <row r="5" spans="1:8" x14ac:dyDescent="0.2">
      <c r="A5">
        <v>2</v>
      </c>
      <c r="B5" s="4">
        <v>183</v>
      </c>
      <c r="C5" s="4">
        <f t="shared" ref="C5:C13" si="0">$B$19*EXP($B$20*A5)</f>
        <v>182.84890905564671</v>
      </c>
      <c r="E5" s="1" t="s">
        <v>10</v>
      </c>
      <c r="F5" s="5">
        <f>F4-F6</f>
        <v>125667007.42000708</v>
      </c>
      <c r="H5" s="1" t="s">
        <v>14</v>
      </c>
    </row>
    <row r="6" spans="1:8" x14ac:dyDescent="0.2">
      <c r="A6">
        <v>3</v>
      </c>
      <c r="B6" s="4">
        <v>340</v>
      </c>
      <c r="C6" s="4">
        <f t="shared" si="0"/>
        <v>323.1210346251562</v>
      </c>
      <c r="E6" s="1" t="s">
        <v>9</v>
      </c>
      <c r="F6" s="5">
        <f>SUMXMY2(B4:B13,C4:C13)</f>
        <v>31066308.679992914</v>
      </c>
      <c r="H6" s="1" t="s">
        <v>43</v>
      </c>
    </row>
    <row r="7" spans="1:8" x14ac:dyDescent="0.2">
      <c r="A7">
        <v>4</v>
      </c>
      <c r="B7" s="4">
        <v>649</v>
      </c>
      <c r="C7" s="4">
        <f t="shared" si="0"/>
        <v>571.00260294939449</v>
      </c>
    </row>
    <row r="8" spans="1:8" x14ac:dyDescent="0.2">
      <c r="A8">
        <v>5</v>
      </c>
      <c r="B8" s="4">
        <v>1243</v>
      </c>
      <c r="C8" s="4">
        <f t="shared" si="0"/>
        <v>1009.0459537962869</v>
      </c>
      <c r="E8" s="1" t="s">
        <v>11</v>
      </c>
      <c r="F8" s="3">
        <f>F5/F4</f>
        <v>0.80178873609633972</v>
      </c>
      <c r="H8" t="s">
        <v>16</v>
      </c>
    </row>
    <row r="9" spans="1:8" x14ac:dyDescent="0.2">
      <c r="A9">
        <v>6</v>
      </c>
      <c r="B9" s="4">
        <v>1979</v>
      </c>
      <c r="C9" s="4">
        <f t="shared" si="0"/>
        <v>1783.1332670175154</v>
      </c>
    </row>
    <row r="10" spans="1:8" x14ac:dyDescent="0.2">
      <c r="A10">
        <v>7</v>
      </c>
      <c r="B10" s="4">
        <v>4096</v>
      </c>
      <c r="C10" s="4">
        <f t="shared" si="0"/>
        <v>3151.0599056289052</v>
      </c>
      <c r="E10" s="4" t="s">
        <v>35</v>
      </c>
      <c r="F10" s="14">
        <f>SQRT(F6/COUNT(B4:B13))</f>
        <v>1762.5637202663884</v>
      </c>
    </row>
    <row r="11" spans="1:8" x14ac:dyDescent="0.2">
      <c r="A11">
        <v>8</v>
      </c>
      <c r="B11" s="4">
        <v>6440</v>
      </c>
      <c r="C11" s="4">
        <f t="shared" si="0"/>
        <v>5568.3883602652295</v>
      </c>
    </row>
    <row r="12" spans="1:8" x14ac:dyDescent="0.2">
      <c r="A12">
        <v>9</v>
      </c>
      <c r="B12" s="4">
        <v>8459</v>
      </c>
      <c r="C12" s="4">
        <f t="shared" si="0"/>
        <v>9840.1648522606447</v>
      </c>
    </row>
    <row r="13" spans="1:8" x14ac:dyDescent="0.2">
      <c r="A13">
        <v>10</v>
      </c>
      <c r="B13" s="4">
        <v>12154</v>
      </c>
      <c r="C13" s="4">
        <f t="shared" si="0"/>
        <v>17389.024984430802</v>
      </c>
    </row>
    <row r="19" spans="1:2" x14ac:dyDescent="0.2">
      <c r="A19" s="1" t="s">
        <v>59</v>
      </c>
      <c r="B19">
        <f>EXP(INTERCEPT(LN(B4:B13),A4:A13))</f>
        <v>58.552663981118933</v>
      </c>
    </row>
    <row r="20" spans="1:2" x14ac:dyDescent="0.2">
      <c r="A20" s="1" t="s">
        <v>58</v>
      </c>
      <c r="B20">
        <f>SLOPE(LN(B4:B13),A4:A13)</f>
        <v>0.56936679499169796</v>
      </c>
    </row>
  </sheetData>
  <printOptions headings="1" gridLines="1"/>
  <pageMargins left="0.7" right="0.7" top="0.75" bottom="0.75" header="0.3" footer="0.3"/>
  <pageSetup scale="50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G1" sqref="G1"/>
    </sheetView>
  </sheetViews>
  <sheetFormatPr defaultRowHeight="12.75" x14ac:dyDescent="0.2"/>
  <cols>
    <col min="4" max="4" width="3" customWidth="1"/>
    <col min="5" max="5" width="15.28515625" bestFit="1" customWidth="1"/>
    <col min="6" max="6" width="29.42578125" bestFit="1" customWidth="1"/>
    <col min="7" max="7" width="3" customWidth="1"/>
    <col min="8" max="8" width="21.5703125" bestFit="1" customWidth="1"/>
  </cols>
  <sheetData>
    <row r="1" spans="1:8" x14ac:dyDescent="0.2">
      <c r="A1" s="2"/>
      <c r="B1" s="2" t="s">
        <v>7</v>
      </c>
      <c r="E1" s="1" t="s">
        <v>12</v>
      </c>
    </row>
    <row r="2" spans="1:8" x14ac:dyDescent="0.2">
      <c r="A2" s="2" t="s">
        <v>5</v>
      </c>
      <c r="B2" s="2" t="s">
        <v>6</v>
      </c>
    </row>
    <row r="3" spans="1:8" x14ac:dyDescent="0.2">
      <c r="A3" s="2" t="s">
        <v>0</v>
      </c>
      <c r="B3" s="2" t="s">
        <v>1</v>
      </c>
      <c r="C3" s="2" t="s">
        <v>2</v>
      </c>
      <c r="D3" s="2"/>
      <c r="E3" s="1"/>
      <c r="F3" s="7"/>
      <c r="G3" s="6"/>
    </row>
    <row r="4" spans="1:8" x14ac:dyDescent="0.2">
      <c r="A4">
        <v>1</v>
      </c>
      <c r="B4" s="4">
        <v>70</v>
      </c>
      <c r="C4" s="4">
        <f>$B$19*EXP($B$20*A4)</f>
        <v>103.47120725713728</v>
      </c>
      <c r="E4" s="1" t="s">
        <v>8</v>
      </c>
      <c r="F4" s="15" t="s">
        <v>13</v>
      </c>
      <c r="H4" s="1" t="s">
        <v>15</v>
      </c>
    </row>
    <row r="5" spans="1:8" x14ac:dyDescent="0.2">
      <c r="A5">
        <v>2</v>
      </c>
      <c r="B5" s="4">
        <v>183</v>
      </c>
      <c r="C5" s="4">
        <f t="shared" ref="C5:C13" si="0">$B$19*EXP($B$20*A5)</f>
        <v>182.84890905564671</v>
      </c>
      <c r="E5" s="1" t="s">
        <v>10</v>
      </c>
      <c r="F5" s="15" t="s">
        <v>24</v>
      </c>
      <c r="H5" s="1" t="s">
        <v>14</v>
      </c>
    </row>
    <row r="6" spans="1:8" x14ac:dyDescent="0.2">
      <c r="A6">
        <v>3</v>
      </c>
      <c r="B6" s="4">
        <v>340</v>
      </c>
      <c r="C6" s="4">
        <f t="shared" si="0"/>
        <v>323.1210346251562</v>
      </c>
      <c r="E6" s="1" t="s">
        <v>9</v>
      </c>
      <c r="F6" s="15" t="s">
        <v>17</v>
      </c>
      <c r="H6" s="1" t="s">
        <v>43</v>
      </c>
    </row>
    <row r="7" spans="1:8" x14ac:dyDescent="0.2">
      <c r="A7">
        <v>4</v>
      </c>
      <c r="B7" s="4">
        <v>649</v>
      </c>
      <c r="C7" s="4">
        <f t="shared" si="0"/>
        <v>571.00260294939449</v>
      </c>
    </row>
    <row r="8" spans="1:8" x14ac:dyDescent="0.2">
      <c r="A8">
        <v>5</v>
      </c>
      <c r="B8" s="4">
        <v>1243</v>
      </c>
      <c r="C8" s="4">
        <f t="shared" si="0"/>
        <v>1009.0459537962869</v>
      </c>
      <c r="E8" s="1" t="s">
        <v>11</v>
      </c>
      <c r="F8" s="16" t="s">
        <v>25</v>
      </c>
      <c r="H8" t="s">
        <v>16</v>
      </c>
    </row>
    <row r="9" spans="1:8" x14ac:dyDescent="0.2">
      <c r="A9">
        <v>6</v>
      </c>
      <c r="B9" s="4">
        <v>1979</v>
      </c>
      <c r="C9" s="4">
        <f t="shared" si="0"/>
        <v>1783.1332670175154</v>
      </c>
    </row>
    <row r="10" spans="1:8" x14ac:dyDescent="0.2">
      <c r="A10">
        <v>7</v>
      </c>
      <c r="B10" s="4">
        <v>4096</v>
      </c>
      <c r="C10" s="4">
        <f t="shared" si="0"/>
        <v>3151.0599056289052</v>
      </c>
      <c r="E10" s="4" t="s">
        <v>35</v>
      </c>
      <c r="F10" s="14" t="s">
        <v>36</v>
      </c>
    </row>
    <row r="11" spans="1:8" x14ac:dyDescent="0.2">
      <c r="A11">
        <v>8</v>
      </c>
      <c r="B11" s="4">
        <v>6440</v>
      </c>
      <c r="C11" s="4">
        <f t="shared" si="0"/>
        <v>5568.3883602652295</v>
      </c>
    </row>
    <row r="12" spans="1:8" x14ac:dyDescent="0.2">
      <c r="A12">
        <v>9</v>
      </c>
      <c r="B12" s="4">
        <v>8459</v>
      </c>
      <c r="C12" s="4">
        <f t="shared" si="0"/>
        <v>9840.1648522606447</v>
      </c>
    </row>
    <row r="13" spans="1:8" x14ac:dyDescent="0.2">
      <c r="A13">
        <v>10</v>
      </c>
      <c r="B13" s="4">
        <v>12154</v>
      </c>
      <c r="C13" s="4">
        <f t="shared" si="0"/>
        <v>17389.024984430802</v>
      </c>
    </row>
    <row r="19" spans="1:3" x14ac:dyDescent="0.2">
      <c r="A19" s="1" t="s">
        <v>59</v>
      </c>
      <c r="B19">
        <f>EXP(INTERCEPT(LN(B4:B13),A4:A13))</f>
        <v>58.552663981118933</v>
      </c>
    </row>
    <row r="20" spans="1:3" x14ac:dyDescent="0.2">
      <c r="A20" s="1" t="s">
        <v>58</v>
      </c>
      <c r="B20">
        <f>SLOPE(LN(B4:B13),A4:A13)</f>
        <v>0.56936679499169796</v>
      </c>
    </row>
    <row r="23" spans="1:3" x14ac:dyDescent="0.2">
      <c r="A23" t="s">
        <v>18</v>
      </c>
      <c r="B23">
        <f>RSQ(B4:B13,A4:A13)</f>
        <v>0.83860475221656561</v>
      </c>
    </row>
    <row r="24" spans="1:3" x14ac:dyDescent="0.2">
      <c r="A24" t="s">
        <v>19</v>
      </c>
      <c r="B24">
        <f>CORREL(A4:A13,B4:B13)</f>
        <v>0.91575365258161323</v>
      </c>
      <c r="C24">
        <f>B24^2</f>
        <v>0.83860475221656594</v>
      </c>
    </row>
    <row r="25" spans="1:3" x14ac:dyDescent="0.2">
      <c r="A25" t="s">
        <v>20</v>
      </c>
      <c r="B25">
        <f>PEARSON(A4:A13,B4:B13)</f>
        <v>0.91575365258161323</v>
      </c>
      <c r="C25">
        <f>B25^2</f>
        <v>0.83860475221656594</v>
      </c>
    </row>
  </sheetData>
  <printOptions headings="1" gridLines="1"/>
  <pageMargins left="0.7" right="0.7" top="0.75" bottom="0.75" header="0.3" footer="0.3"/>
  <pageSetup scale="47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I1" sqref="I1"/>
    </sheetView>
  </sheetViews>
  <sheetFormatPr defaultRowHeight="12.75" x14ac:dyDescent="0.2"/>
  <cols>
    <col min="3" max="3" width="10.140625" bestFit="1" customWidth="1"/>
    <col min="4" max="4" width="3.28515625" customWidth="1"/>
    <col min="5" max="5" width="15.28515625" bestFit="1" customWidth="1"/>
    <col min="6" max="6" width="12" bestFit="1" customWidth="1"/>
    <col min="7" max="7" width="3.28515625" customWidth="1"/>
    <col min="8" max="8" width="21.5703125" bestFit="1" customWidth="1"/>
    <col min="13" max="13" width="13.5703125" bestFit="1" customWidth="1"/>
    <col min="14" max="14" width="12" bestFit="1" customWidth="1"/>
    <col min="15" max="15" width="7.28515625" customWidth="1"/>
    <col min="16" max="16" width="21.5703125" bestFit="1" customWidth="1"/>
  </cols>
  <sheetData>
    <row r="1" spans="1:13" x14ac:dyDescent="0.2">
      <c r="A1" s="2"/>
      <c r="B1" s="2" t="s">
        <v>7</v>
      </c>
      <c r="E1" s="9" t="s">
        <v>3</v>
      </c>
      <c r="F1" s="9" t="s">
        <v>21</v>
      </c>
      <c r="M1" s="1" t="s">
        <v>12</v>
      </c>
    </row>
    <row r="2" spans="1:13" x14ac:dyDescent="0.2">
      <c r="A2" s="2" t="s">
        <v>5</v>
      </c>
      <c r="B2" s="2" t="s">
        <v>6</v>
      </c>
      <c r="E2">
        <v>58.552660000000003</v>
      </c>
      <c r="F2">
        <v>0.56936699999999996</v>
      </c>
    </row>
    <row r="3" spans="1:13" x14ac:dyDescent="0.2">
      <c r="A3" s="2" t="s">
        <v>0</v>
      </c>
      <c r="B3" s="2" t="s">
        <v>1</v>
      </c>
      <c r="C3" s="2" t="s">
        <v>22</v>
      </c>
      <c r="D3" s="2"/>
      <c r="E3" s="2"/>
      <c r="F3" s="2"/>
      <c r="G3" s="2"/>
      <c r="H3" s="2"/>
      <c r="I3" s="2"/>
      <c r="J3" s="2"/>
      <c r="K3" s="2"/>
      <c r="L3" s="2"/>
    </row>
    <row r="4" spans="1:13" x14ac:dyDescent="0.2">
      <c r="A4">
        <v>1</v>
      </c>
      <c r="B4" s="4">
        <v>70</v>
      </c>
      <c r="C4" s="4">
        <f t="shared" ref="C4:C13" si="0">$E$2*EXP($F$2*A4)</f>
        <v>103.47122143436924</v>
      </c>
      <c r="D4" s="4"/>
      <c r="E4" s="1" t="s">
        <v>8</v>
      </c>
      <c r="F4" s="5">
        <f>COUNT(B4:B13)*VARP(B4:B13)</f>
        <v>156733316.09999999</v>
      </c>
      <c r="G4" s="6"/>
      <c r="H4" s="1" t="s">
        <v>15</v>
      </c>
      <c r="I4" s="4"/>
      <c r="J4" s="4"/>
      <c r="K4" s="4"/>
    </row>
    <row r="5" spans="1:13" x14ac:dyDescent="0.2">
      <c r="A5">
        <v>2</v>
      </c>
      <c r="B5" s="4">
        <v>183</v>
      </c>
      <c r="C5" s="4">
        <f t="shared" si="0"/>
        <v>182.84897159446334</v>
      </c>
      <c r="D5" s="4"/>
      <c r="E5" s="1" t="s">
        <v>10</v>
      </c>
      <c r="F5" s="5">
        <f>F4-F6</f>
        <v>125666622.9831267</v>
      </c>
      <c r="H5" s="1" t="s">
        <v>14</v>
      </c>
      <c r="I5" s="4"/>
      <c r="J5" s="4"/>
      <c r="K5" s="4"/>
    </row>
    <row r="6" spans="1:13" x14ac:dyDescent="0.2">
      <c r="A6">
        <v>3</v>
      </c>
      <c r="B6" s="4">
        <v>340</v>
      </c>
      <c r="C6" s="4">
        <f t="shared" si="0"/>
        <v>323.12121138300813</v>
      </c>
      <c r="D6" s="4"/>
      <c r="E6" s="1" t="s">
        <v>9</v>
      </c>
      <c r="F6" s="5">
        <f>SUMXMY2(B4:B13,C4:C13)</f>
        <v>31066693.116873298</v>
      </c>
      <c r="H6" s="1" t="s">
        <v>43</v>
      </c>
      <c r="I6" s="4"/>
      <c r="J6" s="4"/>
      <c r="K6" s="4"/>
    </row>
    <row r="7" spans="1:13" x14ac:dyDescent="0.2">
      <c r="A7">
        <v>4</v>
      </c>
      <c r="B7" s="4">
        <v>649</v>
      </c>
      <c r="C7" s="4">
        <f t="shared" si="0"/>
        <v>571.00303236698153</v>
      </c>
      <c r="D7" s="4"/>
      <c r="I7" s="4"/>
      <c r="J7" s="4"/>
      <c r="K7" s="4"/>
    </row>
    <row r="8" spans="1:13" x14ac:dyDescent="0.2">
      <c r="A8">
        <v>5</v>
      </c>
      <c r="B8" s="4">
        <v>1243</v>
      </c>
      <c r="C8" s="4">
        <f t="shared" si="0"/>
        <v>1009.0469195035755</v>
      </c>
      <c r="D8" s="4"/>
      <c r="E8" s="1" t="s">
        <v>11</v>
      </c>
      <c r="F8" s="3">
        <f>F5/F4</f>
        <v>0.80178628328739043</v>
      </c>
      <c r="H8" t="s">
        <v>16</v>
      </c>
      <c r="I8" s="4"/>
      <c r="J8" s="4"/>
      <c r="K8" s="4"/>
    </row>
    <row r="9" spans="1:13" x14ac:dyDescent="0.2">
      <c r="A9">
        <v>6</v>
      </c>
      <c r="B9" s="4">
        <v>1979</v>
      </c>
      <c r="C9" s="4">
        <f t="shared" si="0"/>
        <v>1783.1353391224688</v>
      </c>
      <c r="D9" s="4"/>
      <c r="E9" s="4"/>
      <c r="F9" s="4"/>
      <c r="G9" s="4"/>
      <c r="H9" s="4"/>
      <c r="I9" s="4"/>
      <c r="J9" s="4"/>
      <c r="K9" s="4"/>
    </row>
    <row r="10" spans="1:13" x14ac:dyDescent="0.2">
      <c r="A10">
        <v>7</v>
      </c>
      <c r="B10" s="4">
        <v>4096</v>
      </c>
      <c r="C10" s="4">
        <f t="shared" si="0"/>
        <v>3151.0642133387291</v>
      </c>
      <c r="D10" s="4"/>
      <c r="E10" s="4" t="s">
        <v>35</v>
      </c>
      <c r="F10" s="4">
        <f>SQRT(F6/COUNT(B4:B13))</f>
        <v>1762.5746258491668</v>
      </c>
      <c r="G10" s="4"/>
      <c r="H10" s="4"/>
      <c r="I10" s="4"/>
      <c r="J10" s="4"/>
      <c r="K10" s="4"/>
    </row>
    <row r="11" spans="1:13" x14ac:dyDescent="0.2">
      <c r="A11">
        <v>8</v>
      </c>
      <c r="B11" s="4">
        <v>6440</v>
      </c>
      <c r="C11" s="4">
        <f t="shared" si="0"/>
        <v>5568.3971141923876</v>
      </c>
      <c r="D11" s="4"/>
      <c r="E11" s="4"/>
      <c r="F11" s="4"/>
      <c r="G11" s="4"/>
      <c r="H11" s="4"/>
      <c r="I11" s="4"/>
      <c r="J11" s="4"/>
      <c r="K11" s="4"/>
    </row>
    <row r="12" spans="1:13" x14ac:dyDescent="0.2">
      <c r="A12">
        <v>9</v>
      </c>
      <c r="B12" s="4">
        <v>8459</v>
      </c>
      <c r="C12" s="4">
        <f t="shared" si="0"/>
        <v>9840.1823390620175</v>
      </c>
      <c r="D12" s="4"/>
      <c r="E12" s="4"/>
      <c r="F12" s="4"/>
      <c r="G12" s="4"/>
      <c r="H12" s="4"/>
      <c r="I12" s="4"/>
      <c r="J12" s="4"/>
      <c r="K12" s="4"/>
    </row>
    <row r="13" spans="1:13" x14ac:dyDescent="0.2">
      <c r="A13">
        <v>10</v>
      </c>
      <c r="B13" s="4">
        <v>12154</v>
      </c>
      <c r="C13" s="4">
        <f t="shared" si="0"/>
        <v>17389.059451093341</v>
      </c>
      <c r="D13" s="4"/>
      <c r="E13" s="4"/>
      <c r="F13" s="4"/>
      <c r="G13" s="4"/>
      <c r="H13" s="4"/>
      <c r="I13" s="4"/>
      <c r="J13" s="4"/>
      <c r="K13" s="4"/>
    </row>
    <row r="19" spans="1:2" x14ac:dyDescent="0.2">
      <c r="A19" s="1" t="s">
        <v>59</v>
      </c>
      <c r="B19">
        <f>EXP(INTERCEPT(LN(B4:B13),A4:A13))</f>
        <v>58.552663981118933</v>
      </c>
    </row>
    <row r="20" spans="1:2" x14ac:dyDescent="0.2">
      <c r="A20" s="1" t="s">
        <v>58</v>
      </c>
      <c r="B20">
        <f>SLOPE(LN(B4:B13),A4:A13)</f>
        <v>0.56936679499169796</v>
      </c>
    </row>
  </sheetData>
  <printOptions headings="1" gridLines="1"/>
  <pageMargins left="0.7" right="0.7" top="0.75" bottom="0.75" header="0.3" footer="0.3"/>
  <pageSetup scale="55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H1" sqref="H1"/>
    </sheetView>
  </sheetViews>
  <sheetFormatPr defaultRowHeight="12.75" x14ac:dyDescent="0.2"/>
  <cols>
    <col min="3" max="3" width="20.28515625" bestFit="1" customWidth="1"/>
    <col min="4" max="4" width="2.85546875" customWidth="1"/>
    <col min="5" max="5" width="15.28515625" bestFit="1" customWidth="1"/>
    <col min="6" max="6" width="29.42578125" bestFit="1" customWidth="1"/>
    <col min="7" max="7" width="2.5703125" customWidth="1"/>
    <col min="8" max="8" width="21.5703125" bestFit="1" customWidth="1"/>
    <col min="13" max="13" width="13.5703125" bestFit="1" customWidth="1"/>
    <col min="14" max="14" width="12" bestFit="1" customWidth="1"/>
    <col min="15" max="15" width="7.28515625" customWidth="1"/>
    <col min="16" max="16" width="21.5703125" bestFit="1" customWidth="1"/>
  </cols>
  <sheetData>
    <row r="1" spans="1:13" x14ac:dyDescent="0.2">
      <c r="A1" s="2"/>
      <c r="B1" s="2" t="s">
        <v>7</v>
      </c>
      <c r="E1" s="9" t="s">
        <v>3</v>
      </c>
      <c r="F1" s="9" t="s">
        <v>21</v>
      </c>
      <c r="M1" s="1" t="s">
        <v>12</v>
      </c>
    </row>
    <row r="2" spans="1:13" x14ac:dyDescent="0.2">
      <c r="A2" s="2" t="s">
        <v>5</v>
      </c>
      <c r="B2" s="2" t="s">
        <v>6</v>
      </c>
      <c r="E2">
        <v>58.552660000000003</v>
      </c>
      <c r="F2">
        <v>0.56936699999999996</v>
      </c>
    </row>
    <row r="3" spans="1:13" x14ac:dyDescent="0.2">
      <c r="A3" s="2" t="s">
        <v>0</v>
      </c>
      <c r="B3" s="2" t="s">
        <v>1</v>
      </c>
      <c r="C3" s="2" t="s">
        <v>22</v>
      </c>
      <c r="D3" s="2"/>
      <c r="E3" s="2"/>
      <c r="F3" s="2"/>
      <c r="G3" s="2"/>
      <c r="H3" s="2"/>
      <c r="I3" s="2"/>
      <c r="J3" s="2"/>
      <c r="K3" s="2"/>
      <c r="L3" s="2"/>
    </row>
    <row r="4" spans="1:13" x14ac:dyDescent="0.2">
      <c r="A4">
        <v>1</v>
      </c>
      <c r="B4" s="4">
        <v>70</v>
      </c>
      <c r="C4" s="10" t="s">
        <v>23</v>
      </c>
      <c r="D4" s="4"/>
      <c r="E4" s="1" t="s">
        <v>8</v>
      </c>
      <c r="F4" s="7" t="s">
        <v>13</v>
      </c>
      <c r="G4" s="6"/>
      <c r="H4" s="1" t="s">
        <v>15</v>
      </c>
      <c r="I4" s="4"/>
      <c r="J4" s="4"/>
      <c r="K4" s="4"/>
    </row>
    <row r="5" spans="1:13" x14ac:dyDescent="0.2">
      <c r="A5">
        <v>2</v>
      </c>
      <c r="B5" s="4">
        <v>183</v>
      </c>
      <c r="C5" s="10" t="s">
        <v>26</v>
      </c>
      <c r="D5" s="4"/>
      <c r="E5" s="1" t="s">
        <v>10</v>
      </c>
      <c r="F5" s="7" t="s">
        <v>24</v>
      </c>
      <c r="H5" s="1" t="s">
        <v>14</v>
      </c>
      <c r="I5" s="4"/>
      <c r="J5" s="4"/>
      <c r="K5" s="4"/>
    </row>
    <row r="6" spans="1:13" x14ac:dyDescent="0.2">
      <c r="A6">
        <v>3</v>
      </c>
      <c r="B6" s="4">
        <v>340</v>
      </c>
      <c r="C6" s="10" t="s">
        <v>27</v>
      </c>
      <c r="D6" s="4"/>
      <c r="E6" s="1" t="s">
        <v>9</v>
      </c>
      <c r="F6" s="7" t="s">
        <v>17</v>
      </c>
      <c r="H6" s="1" t="s">
        <v>43</v>
      </c>
      <c r="I6" s="4"/>
      <c r="J6" s="4"/>
      <c r="K6" s="4"/>
    </row>
    <row r="7" spans="1:13" x14ac:dyDescent="0.2">
      <c r="A7">
        <v>4</v>
      </c>
      <c r="B7" s="4">
        <v>649</v>
      </c>
      <c r="C7" s="10" t="s">
        <v>28</v>
      </c>
      <c r="D7" s="4"/>
      <c r="I7" s="4"/>
      <c r="J7" s="4"/>
      <c r="K7" s="4"/>
    </row>
    <row r="8" spans="1:13" x14ac:dyDescent="0.2">
      <c r="A8">
        <v>5</v>
      </c>
      <c r="B8" s="4">
        <v>1243</v>
      </c>
      <c r="C8" s="10" t="s">
        <v>29</v>
      </c>
      <c r="D8" s="4"/>
      <c r="E8" s="1" t="s">
        <v>11</v>
      </c>
      <c r="F8" s="8" t="s">
        <v>25</v>
      </c>
      <c r="H8" t="s">
        <v>16</v>
      </c>
      <c r="I8" s="4"/>
      <c r="J8" s="4"/>
      <c r="K8" s="4"/>
    </row>
    <row r="9" spans="1:13" x14ac:dyDescent="0.2">
      <c r="A9">
        <v>6</v>
      </c>
      <c r="B9" s="4">
        <v>1979</v>
      </c>
      <c r="C9" s="10" t="s">
        <v>30</v>
      </c>
      <c r="D9" s="4"/>
      <c r="E9" s="4"/>
      <c r="F9" s="4"/>
      <c r="G9" s="4"/>
      <c r="H9" s="4"/>
      <c r="I9" s="4"/>
      <c r="J9" s="4"/>
      <c r="K9" s="4"/>
    </row>
    <row r="10" spans="1:13" x14ac:dyDescent="0.2">
      <c r="A10">
        <v>7</v>
      </c>
      <c r="B10" s="4">
        <v>4096</v>
      </c>
      <c r="C10" s="10" t="s">
        <v>31</v>
      </c>
      <c r="D10" s="4"/>
      <c r="E10" s="4" t="s">
        <v>35</v>
      </c>
      <c r="F10" s="11" t="s">
        <v>36</v>
      </c>
      <c r="G10" s="4"/>
      <c r="H10" s="4"/>
      <c r="I10" s="4"/>
      <c r="J10" s="4"/>
      <c r="K10" s="4"/>
    </row>
    <row r="11" spans="1:13" x14ac:dyDescent="0.2">
      <c r="A11">
        <v>8</v>
      </c>
      <c r="B11" s="4">
        <v>6440</v>
      </c>
      <c r="C11" s="10" t="s">
        <v>32</v>
      </c>
      <c r="D11" s="4"/>
      <c r="E11" s="4"/>
      <c r="F11" s="4"/>
      <c r="G11" s="4"/>
      <c r="H11" s="4"/>
      <c r="I11" s="4"/>
      <c r="J11" s="4"/>
      <c r="K11" s="4"/>
    </row>
    <row r="12" spans="1:13" x14ac:dyDescent="0.2">
      <c r="A12">
        <v>9</v>
      </c>
      <c r="B12" s="4">
        <v>8459</v>
      </c>
      <c r="C12" s="10" t="s">
        <v>33</v>
      </c>
      <c r="D12" s="4"/>
      <c r="E12" s="4"/>
      <c r="F12" s="4"/>
      <c r="G12" s="4"/>
      <c r="H12" s="4"/>
      <c r="I12" s="4"/>
      <c r="J12" s="4"/>
      <c r="K12" s="4"/>
    </row>
    <row r="13" spans="1:13" x14ac:dyDescent="0.2">
      <c r="A13">
        <v>10</v>
      </c>
      <c r="B13" s="4">
        <v>12154</v>
      </c>
      <c r="C13" s="10" t="s">
        <v>34</v>
      </c>
      <c r="D13" s="4"/>
      <c r="E13" s="4"/>
      <c r="F13" s="4"/>
      <c r="G13" s="4"/>
      <c r="H13" s="4"/>
      <c r="I13" s="4"/>
      <c r="J13" s="4"/>
      <c r="K13" s="4"/>
    </row>
    <row r="19" spans="1:2" x14ac:dyDescent="0.2">
      <c r="A19" s="1" t="s">
        <v>59</v>
      </c>
      <c r="B19">
        <f>EXP(INTERCEPT(LN(B4:B13),A4:A13))</f>
        <v>58.552663981118933</v>
      </c>
    </row>
    <row r="20" spans="1:2" x14ac:dyDescent="0.2">
      <c r="A20" s="1" t="s">
        <v>58</v>
      </c>
      <c r="B20">
        <f>SLOPE(LN(B4:B13),A4:A13)</f>
        <v>0.56936679499169796</v>
      </c>
    </row>
  </sheetData>
  <printOptions headings="1" gridLines="1"/>
  <pageMargins left="0.7" right="0.7" top="0.75" bottom="0.75" header="0.3" footer="0.3"/>
  <pageSetup scale="50"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I1" sqref="I1"/>
    </sheetView>
  </sheetViews>
  <sheetFormatPr defaultRowHeight="12.75" x14ac:dyDescent="0.2"/>
  <cols>
    <col min="3" max="3" width="10.140625" bestFit="1" customWidth="1"/>
    <col min="5" max="5" width="15.28515625" bestFit="1" customWidth="1"/>
    <col min="6" max="6" width="11.140625" bestFit="1" customWidth="1"/>
    <col min="8" max="8" width="21.5703125" bestFit="1" customWidth="1"/>
    <col min="13" max="13" width="13.5703125" bestFit="1" customWidth="1"/>
    <col min="14" max="14" width="12" bestFit="1" customWidth="1"/>
    <col min="15" max="15" width="7.28515625" customWidth="1"/>
    <col min="16" max="16" width="21.5703125" bestFit="1" customWidth="1"/>
  </cols>
  <sheetData>
    <row r="1" spans="1:13" x14ac:dyDescent="0.2">
      <c r="A1" s="2"/>
      <c r="B1" s="2" t="s">
        <v>7</v>
      </c>
      <c r="E1" s="9" t="s">
        <v>3</v>
      </c>
      <c r="F1" s="9" t="s">
        <v>21</v>
      </c>
      <c r="M1" s="1"/>
    </row>
    <row r="2" spans="1:13" x14ac:dyDescent="0.2">
      <c r="A2" s="2" t="s">
        <v>5</v>
      </c>
      <c r="B2" s="2" t="s">
        <v>6</v>
      </c>
      <c r="E2">
        <v>217.00842851175608</v>
      </c>
      <c r="F2">
        <v>0.40542435830456047</v>
      </c>
    </row>
    <row r="3" spans="1:13" x14ac:dyDescent="0.2">
      <c r="A3" s="2" t="s">
        <v>0</v>
      </c>
      <c r="B3" s="2" t="s">
        <v>1</v>
      </c>
      <c r="C3" s="2" t="s">
        <v>22</v>
      </c>
      <c r="D3" s="2"/>
      <c r="E3" s="2"/>
      <c r="F3" s="2"/>
      <c r="G3" s="2"/>
      <c r="H3" s="2"/>
      <c r="I3" s="2"/>
      <c r="J3" s="2"/>
      <c r="K3" s="2"/>
      <c r="L3" s="2"/>
    </row>
    <row r="4" spans="1:13" x14ac:dyDescent="0.2">
      <c r="A4">
        <v>1</v>
      </c>
      <c r="B4" s="4">
        <v>70</v>
      </c>
      <c r="C4" s="4">
        <f t="shared" ref="C4:C13" si="0">$E$2*EXP($F$2*A4)</f>
        <v>325.49937846163152</v>
      </c>
      <c r="D4" s="4"/>
      <c r="E4" s="1" t="s">
        <v>8</v>
      </c>
      <c r="F4" s="5">
        <f>COUNT(B4:B13)*VARP(B4:B13)</f>
        <v>156733316.09999999</v>
      </c>
      <c r="G4" s="6"/>
      <c r="H4" s="1" t="s">
        <v>15</v>
      </c>
      <c r="I4" s="4"/>
      <c r="J4" s="4"/>
      <c r="K4" s="4"/>
    </row>
    <row r="5" spans="1:13" x14ac:dyDescent="0.2">
      <c r="A5">
        <v>2</v>
      </c>
      <c r="B5" s="4">
        <v>183</v>
      </c>
      <c r="C5" s="4">
        <f t="shared" si="0"/>
        <v>488.22917204420366</v>
      </c>
      <c r="D5" s="4"/>
      <c r="E5" s="1" t="s">
        <v>10</v>
      </c>
      <c r="F5" s="5">
        <f>F4-F6</f>
        <v>154746736.2830236</v>
      </c>
      <c r="H5" s="1" t="s">
        <v>14</v>
      </c>
      <c r="I5" s="4"/>
      <c r="J5" s="4"/>
      <c r="K5" s="4"/>
    </row>
    <row r="6" spans="1:13" x14ac:dyDescent="0.2">
      <c r="A6">
        <v>3</v>
      </c>
      <c r="B6" s="4">
        <v>340</v>
      </c>
      <c r="C6" s="4">
        <f t="shared" si="0"/>
        <v>732.31391581003084</v>
      </c>
      <c r="D6" s="4"/>
      <c r="E6" s="1" t="s">
        <v>9</v>
      </c>
      <c r="F6" s="5">
        <f>SUMXMY2(B4:B13,C4:C13)</f>
        <v>1986579.8169763926</v>
      </c>
      <c r="H6" s="1" t="s">
        <v>43</v>
      </c>
      <c r="I6" s="4"/>
      <c r="J6" s="4"/>
      <c r="K6" s="4"/>
    </row>
    <row r="7" spans="1:13" x14ac:dyDescent="0.2">
      <c r="A7">
        <v>4</v>
      </c>
      <c r="B7" s="4">
        <v>649</v>
      </c>
      <c r="C7" s="4">
        <f t="shared" si="0"/>
        <v>1098.4261121546965</v>
      </c>
      <c r="D7" s="4"/>
      <c r="I7" s="4"/>
      <c r="J7" s="4"/>
      <c r="K7" s="4"/>
    </row>
    <row r="8" spans="1:13" x14ac:dyDescent="0.2">
      <c r="A8">
        <v>5</v>
      </c>
      <c r="B8" s="4">
        <v>1243</v>
      </c>
      <c r="C8" s="4">
        <f t="shared" si="0"/>
        <v>1647.5720286275009</v>
      </c>
      <c r="D8" s="4"/>
      <c r="E8" s="1" t="s">
        <v>11</v>
      </c>
      <c r="F8" s="3">
        <f>F5/F4</f>
        <v>0.98732509547804814</v>
      </c>
      <c r="H8" t="s">
        <v>16</v>
      </c>
      <c r="I8" s="4"/>
      <c r="J8" s="4"/>
      <c r="K8" s="4"/>
    </row>
    <row r="9" spans="1:13" x14ac:dyDescent="0.2">
      <c r="A9">
        <v>6</v>
      </c>
      <c r="B9" s="4">
        <v>1979</v>
      </c>
      <c r="C9" s="4">
        <f t="shared" si="0"/>
        <v>2471.2573376382416</v>
      </c>
      <c r="D9" s="4"/>
      <c r="E9" s="4"/>
      <c r="F9" s="4"/>
      <c r="G9" s="4"/>
      <c r="H9" s="4"/>
      <c r="I9" s="4"/>
      <c r="J9" s="4"/>
      <c r="K9" s="4"/>
    </row>
    <row r="10" spans="1:13" x14ac:dyDescent="0.2">
      <c r="A10">
        <v>7</v>
      </c>
      <c r="B10" s="4">
        <v>4096</v>
      </c>
      <c r="C10" s="4">
        <f t="shared" si="0"/>
        <v>3706.7349546583046</v>
      </c>
      <c r="D10" s="4"/>
      <c r="E10" s="4" t="s">
        <v>35</v>
      </c>
      <c r="F10" s="4">
        <f>SQRT(F6/COUNT(B4:B13))</f>
        <v>445.710647951829</v>
      </c>
      <c r="G10" s="4"/>
      <c r="H10" s="4"/>
      <c r="I10" s="4"/>
      <c r="J10" s="4"/>
      <c r="K10" s="4"/>
    </row>
    <row r="11" spans="1:13" x14ac:dyDescent="0.2">
      <c r="A11">
        <v>8</v>
      </c>
      <c r="B11" s="4">
        <v>6440</v>
      </c>
      <c r="C11" s="4">
        <f t="shared" si="0"/>
        <v>5559.8758635216755</v>
      </c>
      <c r="D11" s="4"/>
      <c r="E11" s="4"/>
      <c r="F11" s="4"/>
      <c r="G11" s="4"/>
      <c r="H11" s="4"/>
      <c r="I11" s="4"/>
      <c r="J11" s="4"/>
      <c r="K11" s="4"/>
    </row>
    <row r="12" spans="1:13" x14ac:dyDescent="0.2">
      <c r="A12">
        <v>9</v>
      </c>
      <c r="B12" s="4">
        <v>8459</v>
      </c>
      <c r="C12" s="4">
        <f t="shared" si="0"/>
        <v>8339.4739564324918</v>
      </c>
      <c r="D12" s="4"/>
      <c r="E12" s="4"/>
      <c r="F12" s="4"/>
      <c r="G12" s="4"/>
      <c r="H12" s="4"/>
      <c r="I12" s="4"/>
      <c r="J12" s="4"/>
      <c r="K12" s="4"/>
    </row>
    <row r="13" spans="1:13" x14ac:dyDescent="0.2">
      <c r="A13">
        <v>10</v>
      </c>
      <c r="B13" s="4">
        <v>12154</v>
      </c>
      <c r="C13" s="4">
        <f t="shared" si="0"/>
        <v>12508.701197145831</v>
      </c>
      <c r="D13" s="4"/>
      <c r="E13" s="4"/>
      <c r="F13" s="4"/>
      <c r="G13" s="4"/>
      <c r="H13" s="4"/>
      <c r="I13" s="4"/>
      <c r="J13" s="4"/>
      <c r="K13" s="4"/>
    </row>
    <row r="19" spans="1:2" x14ac:dyDescent="0.2">
      <c r="A19" s="1" t="s">
        <v>59</v>
      </c>
      <c r="B19">
        <f>EXP(INTERCEPT(LN(B4:B13),A4:A13))</f>
        <v>58.552663981118933</v>
      </c>
    </row>
    <row r="20" spans="1:2" x14ac:dyDescent="0.2">
      <c r="A20" s="1" t="s">
        <v>58</v>
      </c>
      <c r="B20">
        <f>SLOPE(LN(B4:B13),A4:A13)</f>
        <v>0.56936679499169796</v>
      </c>
    </row>
  </sheetData>
  <printOptions headings="1" gridLines="1"/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H41" sqref="H41"/>
    </sheetView>
  </sheetViews>
  <sheetFormatPr defaultRowHeight="12.75" x14ac:dyDescent="0.2"/>
  <sheetData>
    <row r="1" spans="1:4" x14ac:dyDescent="0.2">
      <c r="A1" s="2"/>
      <c r="B1" s="2" t="s">
        <v>7</v>
      </c>
    </row>
    <row r="2" spans="1:4" s="9" customFormat="1" x14ac:dyDescent="0.2">
      <c r="A2" s="2" t="s">
        <v>5</v>
      </c>
      <c r="B2" s="2" t="s">
        <v>6</v>
      </c>
      <c r="C2" s="2" t="s">
        <v>41</v>
      </c>
      <c r="D2" s="2" t="s">
        <v>42</v>
      </c>
    </row>
    <row r="3" spans="1:4" x14ac:dyDescent="0.2">
      <c r="A3" s="2" t="s">
        <v>0</v>
      </c>
      <c r="B3" s="2" t="s">
        <v>1</v>
      </c>
      <c r="C3" s="9" t="s">
        <v>2</v>
      </c>
      <c r="D3" s="9" t="s">
        <v>2</v>
      </c>
    </row>
    <row r="4" spans="1:4" x14ac:dyDescent="0.2">
      <c r="A4">
        <v>1</v>
      </c>
      <c r="B4" s="4">
        <v>70</v>
      </c>
      <c r="C4" s="4">
        <v>103.47120725713728</v>
      </c>
      <c r="D4" s="4">
        <v>325.49937846163152</v>
      </c>
    </row>
    <row r="5" spans="1:4" x14ac:dyDescent="0.2">
      <c r="A5">
        <v>2</v>
      </c>
      <c r="B5" s="4">
        <v>183</v>
      </c>
      <c r="C5" s="4">
        <v>182.84890905564671</v>
      </c>
      <c r="D5" s="4">
        <v>488.22917204420366</v>
      </c>
    </row>
    <row r="6" spans="1:4" x14ac:dyDescent="0.2">
      <c r="A6">
        <v>3</v>
      </c>
      <c r="B6" s="4">
        <v>340</v>
      </c>
      <c r="C6" s="4">
        <v>323.1210346251562</v>
      </c>
      <c r="D6" s="4">
        <v>732.31391581003084</v>
      </c>
    </row>
    <row r="7" spans="1:4" x14ac:dyDescent="0.2">
      <c r="A7">
        <v>4</v>
      </c>
      <c r="B7" s="4">
        <v>649</v>
      </c>
      <c r="C7" s="4">
        <v>571.00260294939449</v>
      </c>
      <c r="D7" s="4">
        <v>1098.4261121546965</v>
      </c>
    </row>
    <row r="8" spans="1:4" x14ac:dyDescent="0.2">
      <c r="A8">
        <v>5</v>
      </c>
      <c r="B8" s="4">
        <v>1243</v>
      </c>
      <c r="C8" s="4">
        <v>1009.0459537962869</v>
      </c>
      <c r="D8" s="4">
        <v>1647.5720286275009</v>
      </c>
    </row>
    <row r="9" spans="1:4" x14ac:dyDescent="0.2">
      <c r="A9">
        <v>6</v>
      </c>
      <c r="B9" s="4">
        <v>1979</v>
      </c>
      <c r="C9" s="4">
        <v>1783.1332670175154</v>
      </c>
      <c r="D9" s="4">
        <v>2471.2573376382416</v>
      </c>
    </row>
    <row r="10" spans="1:4" x14ac:dyDescent="0.2">
      <c r="A10">
        <v>7</v>
      </c>
      <c r="B10" s="4">
        <v>4096</v>
      </c>
      <c r="C10" s="4">
        <v>3151.0599056289052</v>
      </c>
      <c r="D10" s="4">
        <v>3706.7349546583046</v>
      </c>
    </row>
    <row r="11" spans="1:4" x14ac:dyDescent="0.2">
      <c r="A11">
        <v>8</v>
      </c>
      <c r="B11" s="4">
        <v>6440</v>
      </c>
      <c r="C11" s="4">
        <v>5568.3883602652295</v>
      </c>
      <c r="D11" s="4">
        <v>5559.8758635216755</v>
      </c>
    </row>
    <row r="12" spans="1:4" x14ac:dyDescent="0.2">
      <c r="A12">
        <v>9</v>
      </c>
      <c r="B12" s="4">
        <v>8459</v>
      </c>
      <c r="C12" s="4">
        <v>9840.1648522606447</v>
      </c>
      <c r="D12" s="4">
        <v>8339.4739564324918</v>
      </c>
    </row>
    <row r="13" spans="1:4" x14ac:dyDescent="0.2">
      <c r="A13">
        <v>10</v>
      </c>
      <c r="B13" s="4">
        <v>12154</v>
      </c>
      <c r="C13" s="4">
        <v>17389.024984430802</v>
      </c>
      <c r="D13" s="4">
        <v>12508.701197145831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Data</vt:lpstr>
      <vt:lpstr>XY Chart</vt:lpstr>
      <vt:lpstr>XY Chart Trendline</vt:lpstr>
      <vt:lpstr>Trendline Actual R Squared</vt:lpstr>
      <vt:lpstr>Formulas Actual R Squared</vt:lpstr>
      <vt:lpstr>Setup For Solver Fit</vt:lpstr>
      <vt:lpstr>Setup Formulas For Solver Fit</vt:lpstr>
      <vt:lpstr>Solver Exponential Fit Results</vt:lpstr>
      <vt:lpstr>Chart Comparison of Fit</vt:lpstr>
      <vt:lpstr>Comparison of Ratios</vt:lpstr>
      <vt:lpstr>Trendline Ln Y vs X</vt:lpstr>
      <vt:lpstr>'Solver Exponential Fit Results'!Print_Area</vt:lpstr>
      <vt:lpstr>'XY Chart'!Print_Area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Middleton</dc:creator>
  <cp:lastModifiedBy>Mike Middleton</cp:lastModifiedBy>
  <cp:lastPrinted>2010-11-18T00:53:37Z</cp:lastPrinted>
  <dcterms:created xsi:type="dcterms:W3CDTF">2007-07-25T22:43:34Z</dcterms:created>
  <dcterms:modified xsi:type="dcterms:W3CDTF">2010-11-20T18:18:53Z</dcterms:modified>
</cp:coreProperties>
</file>